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10" windowHeight="9180" firstSheet="13" activeTab="25"/>
  </bookViews>
  <sheets>
    <sheet name="розш. помісячн спільні" sheetId="1" state="hidden" r:id="rId1"/>
    <sheet name="розш. помісячн місцевого бюджет" sheetId="2" state="hidden" r:id="rId2"/>
    <sheet name="розш. помісячн дотац" sheetId="3" state="hidden" r:id="rId3"/>
    <sheet name="спец.види" sheetId="4" state="hidden" r:id="rId4"/>
    <sheet name="Відрядження 0611140" sheetId="5" state="hidden" r:id="rId5"/>
    <sheet name="спрощ.помісячний-відрядження" sheetId="6" state="hidden" r:id="rId6"/>
    <sheet name="річний відрядження0611140" sheetId="7" state="hidden" r:id="rId7"/>
    <sheet name="1.ліц " sheetId="8" r:id="rId8"/>
    <sheet name="2.ліц1 " sheetId="9" r:id="rId9"/>
    <sheet name="3.ліц2" sheetId="10" r:id="rId10"/>
    <sheet name="4.ліц3" sheetId="11" r:id="rId11"/>
    <sheet name="5.ліц4" sheetId="12" r:id="rId12"/>
    <sheet name="6.ліц5" sheetId="13" r:id="rId13"/>
    <sheet name="7.Верб" sheetId="14" r:id="rId14"/>
    <sheet name="8.Петр" sheetId="15" r:id="rId15"/>
    <sheet name="9.Бриг" sheetId="16" r:id="rId16"/>
    <sheet name="10. Волох" sheetId="17" r:id="rId17"/>
    <sheet name="11.Гус" sheetId="18" r:id="rId18"/>
    <sheet name="12.Шев" sheetId="19" r:id="rId19"/>
    <sheet name="13. Асіїв" sheetId="20" r:id="rId20"/>
    <sheet name="14.Борщ" sheetId="21" r:id="rId21"/>
    <sheet name="15.Новог" sheetId="22" r:id="rId22"/>
    <sheet name="16.Мілов" sheetId="23" r:id="rId23"/>
    <sheet name="17.Прот" sheetId="24" r:id="rId24"/>
    <sheet name="18.Чеп" sheetId="25" r:id="rId25"/>
    <sheet name="19.Яков" sheetId="26" r:id="rId26"/>
    <sheet name="Централ" sheetId="27" r:id="rId27"/>
    <sheet name="20. річна свод." sheetId="28" r:id="rId28"/>
  </sheets>
  <externalReferences>
    <externalReference r:id="rId31"/>
    <externalReference r:id="rId32"/>
    <externalReference r:id="rId33"/>
  </externalReferences>
  <definedNames>
    <definedName name="_xlnm.Print_Area" localSheetId="7">'1.ліц '!$A$11:$E$85</definedName>
    <definedName name="_xlnm.Print_Area" localSheetId="16">'10. Волох'!$A$11:$E$85</definedName>
    <definedName name="_xlnm.Print_Area" localSheetId="17">'11.Гус'!$A$11:$E$85</definedName>
    <definedName name="_xlnm.Print_Area" localSheetId="18">'12.Шев'!$A$11:$E$85</definedName>
    <definedName name="_xlnm.Print_Area" localSheetId="19">'13. Асіїв'!$A$11:$E$85</definedName>
    <definedName name="_xlnm.Print_Area" localSheetId="20">'14.Борщ'!$A$11:$E$85</definedName>
    <definedName name="_xlnm.Print_Area" localSheetId="21">'15.Новог'!$A$11:$E$85</definedName>
    <definedName name="_xlnm.Print_Area" localSheetId="22">'16.Мілов'!$A$11:$E$85</definedName>
    <definedName name="_xlnm.Print_Area" localSheetId="23">'17.Прот'!$A$11:$E$85</definedName>
    <definedName name="_xlnm.Print_Area" localSheetId="24">'18.Чеп'!$A$11:$E$85</definedName>
    <definedName name="_xlnm.Print_Area" localSheetId="25">'19.Яков'!$A$11:$E$85</definedName>
    <definedName name="_xlnm.Print_Area" localSheetId="8">'2.ліц1 '!$A$11:$E$85</definedName>
    <definedName name="_xlnm.Print_Area" localSheetId="27">'20. річна свод.'!$A$11:$E$86</definedName>
    <definedName name="_xlnm.Print_Area" localSheetId="9">'3.ліц2'!$A$11:$E$85</definedName>
    <definedName name="_xlnm.Print_Area" localSheetId="10">'4.ліц3'!$A$11:$E$85</definedName>
    <definedName name="_xlnm.Print_Area" localSheetId="11">'5.ліц4'!$A$11:$E$85</definedName>
    <definedName name="_xlnm.Print_Area" localSheetId="12">'6.ліц5'!$A$11:$E$85</definedName>
    <definedName name="_xlnm.Print_Area" localSheetId="13">'7.Верб'!$A$12:$E$85</definedName>
    <definedName name="_xlnm.Print_Area" localSheetId="14">'8.Петр'!$A$11:$E$85</definedName>
    <definedName name="_xlnm.Print_Area" localSheetId="15">'9.Бриг'!$A$11:$E$85</definedName>
    <definedName name="_xlnm.Print_Area" localSheetId="26">'Централ'!$A$11:$E$86</definedName>
    <definedName name="_xlnm.Print_Titles" localSheetId="7">'1.ліц '!$22:$25</definedName>
    <definedName name="_xlnm.Print_Titles" localSheetId="0">'розш. помісячн спільні'!$21:$22</definedName>
    <definedName name="_xlnm.Print_Titles" localSheetId="3">'спец.види'!$10:$13</definedName>
  </definedNames>
  <calcPr fullCalcOnLoad="1"/>
</workbook>
</file>

<file path=xl/sharedStrings.xml><?xml version="1.0" encoding="utf-8"?>
<sst xmlns="http://schemas.openxmlformats.org/spreadsheetml/2006/main" count="2827" uniqueCount="327">
  <si>
    <t>ЗАТВЕРДЖЕНИЙ  у  сумі</t>
  </si>
  <si>
    <t>грн.</t>
  </si>
  <si>
    <t>(цифрами)</t>
  </si>
  <si>
    <t>Чотиристо двадцять п'ять  тисяч шістсот грн 00 коп</t>
  </si>
  <si>
    <t xml:space="preserve"> (сума літерами )</t>
  </si>
  <si>
    <t>Начальник відділу освіти</t>
  </si>
  <si>
    <t>(посада)</t>
  </si>
  <si>
    <t>(підпис)</t>
  </si>
  <si>
    <t>(ініціали і прізвище)</t>
  </si>
  <si>
    <t>10.01.2020р.</t>
  </si>
  <si>
    <t xml:space="preserve">  М.П.</t>
  </si>
  <si>
    <t>(число, місяць, рік)</t>
  </si>
  <si>
    <r>
      <t>ПЛАН  АСИГНУВАНЬ</t>
    </r>
    <r>
      <rPr>
        <sz val="12"/>
        <rFont val="Arial Cyr"/>
        <family val="2"/>
      </rPr>
      <t xml:space="preserve"> (за винятком надання кредитів з бюджету) </t>
    </r>
    <r>
      <rPr>
        <b/>
        <sz val="12"/>
        <rFont val="Arial Cyr"/>
        <family val="2"/>
      </rPr>
      <t xml:space="preserve">    ЗАГАЛЬНОГО   ФОНДУ  БЮДЖЕТУ  на  2021 рік</t>
    </r>
  </si>
  <si>
    <t>25457628,Вербівська загальноосвітня школа І-ІІІступенів Балаклійської районної ради Харківської області</t>
  </si>
  <si>
    <t>( код за ЄДРПОУ та  найменування бюджетної установи)</t>
  </si>
  <si>
    <t xml:space="preserve">с.Вербівка Балаклійського р-н Харківської області </t>
  </si>
  <si>
    <t>(найменування міста, району, області)</t>
  </si>
  <si>
    <t xml:space="preserve">               Вид бюджету</t>
  </si>
  <si>
    <t>місцевий</t>
  </si>
  <si>
    <t>Код та назва відомчої класифікації видатків та кредитування</t>
  </si>
  <si>
    <r>
      <t xml:space="preserve">       06 </t>
    </r>
    <r>
      <rPr>
        <sz val="9"/>
        <rFont val="Arial Cyr"/>
        <family val="2"/>
      </rPr>
      <t>Відділ освіти райдержадміністрації</t>
    </r>
  </si>
  <si>
    <t xml:space="preserve"> Код та назва Типової програмної класифікації  видатків та кредитування місцевих бюджетів</t>
  </si>
  <si>
    <r>
      <t>0611020 "</t>
    </r>
    <r>
      <rPr>
        <sz val="10"/>
        <rFont val="Times New Roman Cyr"/>
        <family val="2"/>
      </rPr>
      <t>Надання</t>
    </r>
    <r>
      <rPr>
        <b/>
        <sz val="10"/>
        <rFont val="Times New Roman Cyr"/>
        <family val="2"/>
      </rPr>
      <t xml:space="preserve"> </t>
    </r>
    <r>
      <rPr>
        <sz val="10"/>
        <rFont val="Times New Roman Cyr"/>
        <family val="2"/>
      </rPr>
      <t>загальної середньої освіти  закладами загальної середньої освіти (у тому числі з дошкільними підрозділами (відділеннями,групами)"</t>
    </r>
  </si>
  <si>
    <t>Показники</t>
  </si>
  <si>
    <t>КЕКВ</t>
  </si>
  <si>
    <t>січень</t>
  </si>
  <si>
    <t>лютий</t>
  </si>
  <si>
    <t>березень</t>
  </si>
  <si>
    <t>квітень</t>
  </si>
  <si>
    <t xml:space="preserve">травень 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</si>
  <si>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</si>
  <si>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</si>
  <si>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</si>
  <si>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</si>
  <si>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</si>
  <si>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</si>
  <si>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</si>
  <si>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Разом на рік  (грн.)</t>
  </si>
  <si>
    <t>ВИДАТКИ та надання кредитів -  всього</t>
  </si>
  <si>
    <t xml:space="preserve"> ПОТОЧНІ ВИДАТКИ</t>
  </si>
  <si>
    <t>Оплата праці і нарахування на заробітну плату</t>
  </si>
  <si>
    <t xml:space="preserve">    Заробітна плата</t>
  </si>
  <si>
    <t>Нарахування на оплату праці</t>
  </si>
  <si>
    <t>Використання товарів і послуг</t>
  </si>
  <si>
    <t xml:space="preserve">  - предмети,матеріали,обладн.,інвент.</t>
  </si>
  <si>
    <t xml:space="preserve">  - продукти  харчування</t>
  </si>
  <si>
    <t xml:space="preserve">  - оплата послуг(крім комунальних)</t>
  </si>
  <si>
    <t>Видатки на відрядження</t>
  </si>
  <si>
    <t>Оплата ком. послуг та енергоносіїв</t>
  </si>
  <si>
    <t xml:space="preserve">   оплата теплопостачання</t>
  </si>
  <si>
    <t xml:space="preserve">   оплата водопост.та водовідв.</t>
  </si>
  <si>
    <t xml:space="preserve">  оплата електроенегрії</t>
  </si>
  <si>
    <t xml:space="preserve">  оплата природного газу</t>
  </si>
  <si>
    <t xml:space="preserve"> оплата інших  енергоносіїв</t>
  </si>
  <si>
    <t>Досл.ірозробки,окремі заходи по реалізації державних (регіональних)програм</t>
  </si>
  <si>
    <t>Окремі заходи по реаліз.програм, не віднесених до заходів розвитку</t>
  </si>
  <si>
    <t>Соціальне забезпечення</t>
  </si>
  <si>
    <t xml:space="preserve">  - виплата пенсій і допомоги</t>
  </si>
  <si>
    <t>Інші поточні видатки</t>
  </si>
  <si>
    <t xml:space="preserve"> КАПІТАЛЬНІ ВИДАТКИ</t>
  </si>
  <si>
    <t>Придбання основного капіталу</t>
  </si>
  <si>
    <t>довгострокового користування</t>
  </si>
  <si>
    <t>Капітальний ремонт</t>
  </si>
  <si>
    <t xml:space="preserve">  - житлового фонду</t>
  </si>
  <si>
    <t xml:space="preserve">  - об'єктів соц-культ.,побут.призначен.</t>
  </si>
  <si>
    <t>Реконструкція та реставрація</t>
  </si>
  <si>
    <t>Придбання землі і нематеріал.активів</t>
  </si>
  <si>
    <t>НЕРОЗПОДІЛЕНІ ВИДАТКИ</t>
  </si>
  <si>
    <t>Надання внутрішніх кредитів</t>
  </si>
  <si>
    <t>Надання зовнішніх кредитів</t>
  </si>
  <si>
    <t>інші видатки</t>
  </si>
  <si>
    <t>М.П.</t>
  </si>
  <si>
    <t xml:space="preserve">Директор </t>
  </si>
  <si>
    <t>А.В.Нікуліна</t>
  </si>
  <si>
    <t>Бухгалтер</t>
  </si>
  <si>
    <t>І.О.Проценко</t>
  </si>
  <si>
    <t xml:space="preserve">  "01" 01. 2021р.</t>
  </si>
  <si>
    <t>Чотири мільйонадвісті пятдесят шість тисяч сімсот двадцять шість грн 00 коп</t>
  </si>
  <si>
    <t>Т.в.о. начальника відділу освіти Балаклійської міської ради</t>
  </si>
  <si>
    <t xml:space="preserve">                                                        О.В.БЕЙС</t>
  </si>
  <si>
    <r>
      <t xml:space="preserve">       06 </t>
    </r>
    <r>
      <rPr>
        <sz val="9"/>
        <rFont val="Arial Cyr"/>
        <family val="2"/>
      </rPr>
      <t>Відділ освіти місцевої ради</t>
    </r>
  </si>
  <si>
    <r>
      <t>0611021 "</t>
    </r>
    <r>
      <rPr>
        <sz val="10"/>
        <rFont val="Times New Roman Cyr"/>
        <family val="2"/>
      </rPr>
      <t>Надання</t>
    </r>
    <r>
      <rPr>
        <b/>
        <sz val="10"/>
        <rFont val="Times New Roman Cyr"/>
        <family val="2"/>
      </rPr>
      <t xml:space="preserve"> </t>
    </r>
    <r>
      <rPr>
        <sz val="10"/>
        <rFont val="Times New Roman Cyr"/>
        <family val="2"/>
      </rPr>
      <t>загальної середньої освіти  закладами загальної середньої освіти"</t>
    </r>
  </si>
  <si>
    <t>Погоджено</t>
  </si>
  <si>
    <t>Голова профспілки</t>
  </si>
  <si>
    <t xml:space="preserve">        ___________       Т.І. ПУРИК</t>
  </si>
  <si>
    <t>П'ятсот вісімдесят сім тисяч сімсот  грн.00коп.</t>
  </si>
  <si>
    <t xml:space="preserve">    С.А. Швід       </t>
  </si>
  <si>
    <t xml:space="preserve">   .01.2019</t>
  </si>
  <si>
    <r>
      <t>ПЛАН  АСИГНУВАНЬ</t>
    </r>
    <r>
      <rPr>
        <sz val="12"/>
        <rFont val="Arial Cyr"/>
        <family val="2"/>
      </rPr>
      <t xml:space="preserve"> (за винятком надання кредитів з бюджету) </t>
    </r>
    <r>
      <rPr>
        <b/>
        <sz val="12"/>
        <rFont val="Arial Cyr"/>
        <family val="2"/>
      </rPr>
      <t xml:space="preserve">    ЗАГАЛЬНОГО   ФОНДУ  БЮДЖЕТУ  на  2019 рік</t>
    </r>
  </si>
  <si>
    <t xml:space="preserve">       25457628,Вербівська загальноосвітня школа І-ІІІступенів Балаклійської районної ради Харківської областіради Харківської області</t>
  </si>
  <si>
    <t xml:space="preserve"> Код та назва Типової програмної класифікації видатків та кредитування місцевих бюджетів</t>
  </si>
  <si>
    <r>
      <t>0611020 "</t>
    </r>
    <r>
      <rPr>
        <sz val="10"/>
        <rFont val="Times New Roman Cyr"/>
        <family val="2"/>
      </rPr>
      <t>Надання</t>
    </r>
    <r>
      <rPr>
        <b/>
        <sz val="10"/>
        <rFont val="Times New Roman Cyr"/>
        <family val="2"/>
      </rPr>
      <t xml:space="preserve"> </t>
    </r>
    <r>
      <rPr>
        <sz val="10"/>
        <rFont val="Times New Roman Cyr"/>
        <family val="2"/>
      </rPr>
      <t>загальної середньої освіти  закладами загальної середньої освіти (в тому числі з дошкільними підрозділами(відділеннями,групами)"</t>
    </r>
  </si>
  <si>
    <t>В.П.Гладуш</t>
  </si>
  <si>
    <t>ЗВЕДЕННЯ ПОКАЗНИКІВ СПЕЦІАЛЬНОГО ФОНДУ КОШТОРИСУ  на 2021 рік</t>
  </si>
  <si>
    <t>(код за ЄДРПОУ та найменування бюджетної установи)</t>
  </si>
  <si>
    <t>Вид бюджету                                                                         місцевий</t>
  </si>
  <si>
    <r>
      <t xml:space="preserve">код та назва відомчої класифікації видатків та кредитування  </t>
    </r>
    <r>
      <rPr>
        <sz val="9"/>
        <rFont val="Times New Roman Cyr"/>
        <family val="2"/>
      </rPr>
      <t xml:space="preserve"> 06  </t>
    </r>
    <r>
      <rPr>
        <sz val="10"/>
        <rFont val="Times New Roman Cyr"/>
        <family val="2"/>
      </rPr>
      <t>відділ освіти райдержадміністрації</t>
    </r>
  </si>
  <si>
    <r>
      <t>код та назва Типової програмної класифікації видатків та кредитування місцевих бюджетів:</t>
    </r>
    <r>
      <rPr>
        <sz val="11"/>
        <rFont val="Times New Roman Cyr"/>
        <family val="2"/>
      </rPr>
      <t xml:space="preserve">  06</t>
    </r>
    <r>
      <rPr>
        <b/>
        <sz val="11"/>
        <rFont val="Times New Roman Cyr"/>
        <family val="2"/>
      </rPr>
      <t>11020</t>
    </r>
    <r>
      <rPr>
        <sz val="9"/>
        <rFont val="Times New Roman Cyr"/>
        <family val="2"/>
      </rPr>
      <t xml:space="preserve"> "Надання загальної середньої освіти  закладами загальної середньої освіти (у тому числі з дошкільними підрозділами (відділеннями,групами)"</t>
    </r>
  </si>
  <si>
    <t>(грн.)</t>
  </si>
  <si>
    <t>код</t>
  </si>
  <si>
    <t>Разом, спеціальний фонд</t>
  </si>
  <si>
    <t>надходження від плати за послуги, що надаються бюджетними установами згідно із законодавством</t>
  </si>
  <si>
    <t>інші джерела власних надходжень</t>
  </si>
  <si>
    <t xml:space="preserve">інші надходження </t>
  </si>
  <si>
    <t xml:space="preserve">фінансування </t>
  </si>
  <si>
    <t>разом</t>
  </si>
  <si>
    <t xml:space="preserve">у т.ч. за підгрупами </t>
  </si>
  <si>
    <t>НАДХОДЖЕННЯ - усього</t>
  </si>
  <si>
    <t>х</t>
  </si>
  <si>
    <t>Залишок коштів на початок року</t>
  </si>
  <si>
    <t>Надходження коштів до спеціального фонду бюджету</t>
  </si>
  <si>
    <t>ВИДАТКИ та надання кредитів -усього</t>
  </si>
  <si>
    <t xml:space="preserve">              </t>
  </si>
  <si>
    <t>Поточні видатки</t>
  </si>
  <si>
    <t xml:space="preserve">Оплата праці  </t>
  </si>
  <si>
    <t xml:space="preserve">         Заробітна плата</t>
  </si>
  <si>
    <t xml:space="preserve">Використання товарів і послуг </t>
  </si>
  <si>
    <t xml:space="preserve">         Предмети, матеріали, обладнання та інвентар</t>
  </si>
  <si>
    <t xml:space="preserve">         Продукти харчування</t>
  </si>
  <si>
    <t>Оплата послуг (крім комунальних)</t>
  </si>
  <si>
    <t>Оплата комунальних послуг та енергоносіїв</t>
  </si>
  <si>
    <t xml:space="preserve">         Оплата теплопостачання</t>
  </si>
  <si>
    <t xml:space="preserve">         Оплата водопостачання і водовідведення</t>
  </si>
  <si>
    <t xml:space="preserve">         Оплата електроенергії </t>
  </si>
  <si>
    <t xml:space="preserve">         Оплата природного газу</t>
  </si>
  <si>
    <t xml:space="preserve">         Оплата інших енергоносіїв</t>
  </si>
  <si>
    <t>Дослідження і розробки, окремі заходи по реалізації державних (регіональних)програм</t>
  </si>
  <si>
    <t xml:space="preserve">          Окремі заходи по реалізації державних (регіональних)програм, не віднесені до заходів розвитку</t>
  </si>
  <si>
    <t>Обслуговування боргових зобов"язань</t>
  </si>
  <si>
    <t xml:space="preserve">Поточні трансферти </t>
  </si>
  <si>
    <t xml:space="preserve">     Виплата пенсій і  допомоги</t>
  </si>
  <si>
    <t>Інші виплати населенню</t>
  </si>
  <si>
    <t>Капітальні видатки</t>
  </si>
  <si>
    <t xml:space="preserve"> довгострокового користування</t>
  </si>
  <si>
    <t>Придбання обладнання і предметів довгострокового  користування</t>
  </si>
  <si>
    <t>Капітальне будівництво(придбання)</t>
  </si>
  <si>
    <t>Інше будівництво (придбання)</t>
  </si>
  <si>
    <t xml:space="preserve">         Капітальний ремонт  інших об’єктів</t>
  </si>
  <si>
    <t xml:space="preserve">Реконструкція та реставрація </t>
  </si>
  <si>
    <t>Створення державних запасів і резервів</t>
  </si>
  <si>
    <t xml:space="preserve">Придбання землі і  нематеріальних активів   </t>
  </si>
  <si>
    <t>Капітальні трансферти</t>
  </si>
  <si>
    <t xml:space="preserve">VІ. Кредитування з вирахуванням погашення </t>
  </si>
  <si>
    <r>
      <t xml:space="preserve">    </t>
    </r>
    <r>
      <rPr>
        <i/>
        <sz val="10"/>
        <rFont val="Times New Roman Cyr"/>
        <family val="2"/>
      </rPr>
      <t xml:space="preserve">        (підпис)</t>
    </r>
  </si>
  <si>
    <t>Вісім тисяч  грн 00 коп</t>
  </si>
  <si>
    <t xml:space="preserve">                                    О.В.Бейс</t>
  </si>
  <si>
    <t>0611120 "Підвищення кваліфікації  перепідготовка кадрів закладами післядипломної освіти"</t>
  </si>
  <si>
    <t xml:space="preserve">                             Т.І. Пурик</t>
  </si>
  <si>
    <t>Вісім  тисяч    грн.00коп.</t>
  </si>
  <si>
    <t xml:space="preserve">                  О.В.БЕЙС</t>
  </si>
  <si>
    <r>
      <t xml:space="preserve">ПЛАН  АСИГНУВАНЬ </t>
    </r>
    <r>
      <rPr>
        <sz val="12"/>
        <rFont val="Arial Cyr"/>
        <family val="2"/>
      </rPr>
      <t xml:space="preserve">(за винятком надання кредитів з бюджету) </t>
    </r>
    <r>
      <rPr>
        <b/>
        <sz val="12"/>
        <rFont val="Arial Cyr"/>
        <family val="2"/>
      </rPr>
      <t xml:space="preserve">    ЗАГАЛЬНОГО   ФОНДУ  БЮДЖЕТУ  на  2021 рік</t>
    </r>
  </si>
  <si>
    <t xml:space="preserve"> 25457628,Вербівська загальноосвітня школа І-ІІІступенів Балаклійської районної ради Харківської області</t>
  </si>
  <si>
    <t xml:space="preserve">               ( код за ЄДРПОУ та  найменування бюджетної  установи)</t>
  </si>
  <si>
    <r>
      <t xml:space="preserve">               Код та назва відомчої класифікації видатків та кредитування</t>
    </r>
    <r>
      <rPr>
        <sz val="8"/>
        <rFont val="Arial Cyr"/>
        <family val="2"/>
      </rPr>
      <t xml:space="preserve"> </t>
    </r>
  </si>
  <si>
    <r>
      <t xml:space="preserve">06     </t>
    </r>
    <r>
      <rPr>
        <sz val="7"/>
        <rFont val="Times New Roman Cyr"/>
        <family val="2"/>
      </rPr>
      <t xml:space="preserve"> </t>
    </r>
    <r>
      <rPr>
        <sz val="11"/>
        <rFont val="Times New Roman Cyr"/>
        <family val="2"/>
      </rPr>
      <t>відділ освіти місцевої ради</t>
    </r>
  </si>
  <si>
    <r>
      <t>0611120</t>
    </r>
    <r>
      <rPr>
        <sz val="10"/>
        <rFont val="Times New Roman Cyr"/>
        <family val="2"/>
      </rPr>
      <t xml:space="preserve"> "Підвищення кваліфікації,перепідготовка кадрів закладами післядипломної освіти"</t>
    </r>
  </si>
  <si>
    <t xml:space="preserve">                         (грн.)</t>
  </si>
  <si>
    <t xml:space="preserve">Разом на рік  </t>
  </si>
  <si>
    <t xml:space="preserve">Оплата праці </t>
  </si>
  <si>
    <t>Медикаменти та перев'язувальні матеріали</t>
  </si>
  <si>
    <t>Продукти харчування</t>
  </si>
  <si>
    <t>Оплата комунальних  послуг та енергоносіїв</t>
  </si>
  <si>
    <t>Дослідження і розробки, окремі заходи розвитку по реалізації державних(регіональних) програм</t>
  </si>
  <si>
    <t>Окремі заходи по реалізації державних(регіональних)програм, не віднесені до заходів розвитку</t>
  </si>
  <si>
    <t>Інші видатки</t>
  </si>
  <si>
    <t>Усього</t>
  </si>
  <si>
    <t xml:space="preserve"> грн.</t>
  </si>
  <si>
    <t>Вісім тисяч пятсот  шістдесяд грн.00коп.</t>
  </si>
  <si>
    <t xml:space="preserve">                           О.В.БЕЙС</t>
  </si>
  <si>
    <t>КОШТОРИС</t>
  </si>
  <si>
    <r>
      <t xml:space="preserve"> </t>
    </r>
    <r>
      <rPr>
        <b/>
        <sz val="12"/>
        <rFont val="Arial Cyr"/>
        <family val="2"/>
      </rPr>
      <t xml:space="preserve">  на   2021 рік</t>
    </r>
  </si>
  <si>
    <t xml:space="preserve">          25457628,Вербівська загальноосвітня школа І-ІІІступенів Балаклійської районної ради Харківської області</t>
  </si>
  <si>
    <r>
      <t xml:space="preserve">06   </t>
    </r>
    <r>
      <rPr>
        <sz val="7"/>
        <rFont val="Times New Roman Cyr"/>
        <family val="2"/>
      </rPr>
      <t xml:space="preserve"> В</t>
    </r>
    <r>
      <rPr>
        <sz val="11"/>
        <rFont val="Times New Roman Cyr"/>
        <family val="2"/>
      </rPr>
      <t>ідділ освіти місцевої ради</t>
    </r>
  </si>
  <si>
    <r>
      <t>0611120 "Підвищення кваліфікації,перепідготовка кадрів закладами післядипломної освіти</t>
    </r>
    <r>
      <rPr>
        <sz val="10"/>
        <rFont val="Times New Roman Cyr"/>
        <family val="2"/>
      </rPr>
      <t>"</t>
    </r>
  </si>
  <si>
    <t>ПОКАЗНИКИ</t>
  </si>
  <si>
    <t xml:space="preserve">Усього на рік         </t>
  </si>
  <si>
    <t>Загальний</t>
  </si>
  <si>
    <t>Спеціальний</t>
  </si>
  <si>
    <t>Разом</t>
  </si>
  <si>
    <t>фонд</t>
  </si>
  <si>
    <t>Надходження  - усього</t>
  </si>
  <si>
    <t xml:space="preserve">Надходження  коштів із загал.фонду </t>
  </si>
  <si>
    <t>Надходження  коштів із спец.фонду ,у т.ч</t>
  </si>
  <si>
    <t>.- надходження плати за послуги,що надаються бюдж.установами згідно із законодавством</t>
  </si>
  <si>
    <t>з них: освітні послуги,батьківська плата</t>
  </si>
  <si>
    <t xml:space="preserve">         кошти від господарської діяльності</t>
  </si>
  <si>
    <t xml:space="preserve">         плата за оренду майна</t>
  </si>
  <si>
    <t xml:space="preserve">   - інші  джерела власних надходжень бюдж.устан</t>
  </si>
  <si>
    <t>з них :дарунки,благодійні надходження</t>
  </si>
  <si>
    <t xml:space="preserve">         кошти на виконання окремих доручень</t>
  </si>
  <si>
    <t xml:space="preserve">   - інші надходження</t>
  </si>
  <si>
    <t>Фінансування (кошти,що передбачаються із загального фонду бюджету до бюджету розвитку )</t>
  </si>
  <si>
    <t xml:space="preserve">  - повернення кредитів до бюджету(розписати за кодами прогр.класиф.та кредитув.)</t>
  </si>
  <si>
    <t>Видатки та надання кредитів -усього</t>
  </si>
  <si>
    <t>ПОТОЧНІ ВИДАТКИ</t>
  </si>
  <si>
    <t>Оплата праці i нарахування на заробiтну плату</t>
  </si>
  <si>
    <t>Заробітна плата</t>
  </si>
  <si>
    <t>Нарахування на оплату працi</t>
  </si>
  <si>
    <t xml:space="preserve">  - предмети,матеріали,обладнання та інвентар </t>
  </si>
  <si>
    <t xml:space="preserve">  - оплата послуг (крім комунальних)</t>
  </si>
  <si>
    <t xml:space="preserve"> оплата теплопостачання</t>
  </si>
  <si>
    <t xml:space="preserve"> оплата водопостачання та водовідведення</t>
  </si>
  <si>
    <t xml:space="preserve"> оплата електроенегрії</t>
  </si>
  <si>
    <t xml:space="preserve"> оплата природного газу</t>
  </si>
  <si>
    <t xml:space="preserve"> оплата інших енергоносіїв</t>
  </si>
  <si>
    <t>Дослідження і розробки, окремi заходи по реалiзацii державних(регіональних)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</si>
  <si>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</si>
  <si>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</si>
  <si>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Поточні трансферти</t>
  </si>
  <si>
    <t>Соцiальне забезпечення</t>
  </si>
  <si>
    <t xml:space="preserve">  - інші виплати населенню</t>
  </si>
  <si>
    <t>Iншi поточнi видатки</t>
  </si>
  <si>
    <t>Придбання обладнання і предметів довгострокового користування</t>
  </si>
  <si>
    <t>Придбання землі та нематеріал.активів</t>
  </si>
  <si>
    <t xml:space="preserve"> НЕРОЗПОДІЛЕНІ ВИДАТКИ</t>
  </si>
  <si>
    <t>Три  мільйони дев'яносто вісім тисяч  двісті двадцять чотири  грн. 00коп.</t>
  </si>
  <si>
    <t>В.О.Начальника відділу освіти Балаклійської міської ради</t>
  </si>
  <si>
    <t xml:space="preserve">                              Оксана ДВОРІЧАНСЬКА   </t>
  </si>
  <si>
    <t>УТОЧНЕНИЙ КОШТОРИС на 2023 рік</t>
  </si>
  <si>
    <t xml:space="preserve">   станом на 01.12.2023 рік</t>
  </si>
  <si>
    <t xml:space="preserve">          23908363,Балаклійський ліцей Балаклійської міської ради Харківської області</t>
  </si>
  <si>
    <t xml:space="preserve">м.Балаклія Ізюмського р-н Харківської області </t>
  </si>
  <si>
    <r>
      <t xml:space="preserve">06   </t>
    </r>
    <r>
      <rPr>
        <sz val="7"/>
        <rFont val="Times New Roman Cyr"/>
        <family val="2"/>
      </rPr>
      <t xml:space="preserve"> В</t>
    </r>
    <r>
      <rPr>
        <sz val="11"/>
        <rFont val="Times New Roman Cyr"/>
        <family val="2"/>
      </rPr>
      <t xml:space="preserve">ідділ освіти місцевої ради </t>
    </r>
  </si>
  <si>
    <t>0611021 "Надання загальної середньої освіти  закладами загальної середньої освіти ";0611031</t>
  </si>
  <si>
    <t>надходження від плати за послуги, що надаються бюджетними установами згідно із законодавством, з них:</t>
  </si>
  <si>
    <t xml:space="preserve">         освітні послуги,батьківська плата</t>
  </si>
  <si>
    <t xml:space="preserve">         від реалізації в установленому порядку майна</t>
  </si>
  <si>
    <t>Інші  джерела власних надходжень бюджетних установ, з них:</t>
  </si>
  <si>
    <t xml:space="preserve">         благодійні внески, гранти, дарунки</t>
  </si>
  <si>
    <t>Інші надходження, у тому числі:</t>
  </si>
  <si>
    <t>Залишкі коштів на початок періоду</t>
  </si>
  <si>
    <t xml:space="preserve">Предмети,матеріали,обладнання та інвентар </t>
  </si>
  <si>
    <t>Продукти  харчування</t>
  </si>
  <si>
    <t xml:space="preserve"> - оплата теплопостачання</t>
  </si>
  <si>
    <t xml:space="preserve"> - оплата водопостачання та водовідведення</t>
  </si>
  <si>
    <t xml:space="preserve"> - оплата електроенегрії</t>
  </si>
  <si>
    <t xml:space="preserve"> - оплата природного газу</t>
  </si>
  <si>
    <t xml:space="preserve"> - оплата інших енергоносіїв</t>
  </si>
  <si>
    <t>Капітальне будівництво(придбання) інших об'єктів</t>
  </si>
  <si>
    <t>Капітальний ремонт інших об'єктів</t>
  </si>
  <si>
    <t>Реконструкція та реставрація інших об'єктів</t>
  </si>
  <si>
    <t>Директор ліцею</t>
  </si>
  <si>
    <t>Тетяна ДРУКАЛЬСЬКА</t>
  </si>
  <si>
    <t>Головний бухгалтер</t>
  </si>
  <si>
    <t>Яна ГАВРАШЕНКО</t>
  </si>
  <si>
    <t>Погоджено ПК</t>
  </si>
  <si>
    <t xml:space="preserve">                             </t>
  </si>
  <si>
    <t>Шість  мільйонів сістсот вісімдесят дев'ять тисяч чотириста сорок сім  грн. 00коп.</t>
  </si>
  <si>
    <t>В.О. Начальника відділу освіти Балаклійської міської ради</t>
  </si>
  <si>
    <t xml:space="preserve">                            Оксана ДВОРІЧАНСЬКА  </t>
  </si>
  <si>
    <t xml:space="preserve">          25457255,Балаклійський  ліцей №1 ім.О.А.Тризни Балаклійської міської ради Харківської області</t>
  </si>
  <si>
    <t xml:space="preserve">   Інші надходження, у тому числі:</t>
  </si>
  <si>
    <t>Т.в.о. директора ліцею</t>
  </si>
  <si>
    <t>Людмила ОБІЗНА</t>
  </si>
  <si>
    <t>П'ять  мільйонів чотириста сімдесят вісім тисяч вісімсот вісімдесят сім  грн. 00коп.</t>
  </si>
  <si>
    <t xml:space="preserve">                              Оксана ДВОРІЧАНСЬКА  </t>
  </si>
  <si>
    <t xml:space="preserve">          25457261,Балаклійський ліцей №2 Балаклійської міської ради Харківської області</t>
  </si>
  <si>
    <t>Олена МАНІЛОВА</t>
  </si>
  <si>
    <t>Чотири  мільйони шістсот п'ятдесят дев'ять тисяч чотириста вісімдесят шість  грн. 00коп.</t>
  </si>
  <si>
    <t xml:space="preserve">          25457278,Балаклійський ліцей №3 Балаклійської міської ради Харківської області</t>
  </si>
  <si>
    <t>Віта КОВАЛЕНКО</t>
  </si>
  <si>
    <t>Три   мільйони п'ятсот шістдесят чотири тисячі дев'ятсот тридцять дві  грн. 00коп.</t>
  </si>
  <si>
    <t xml:space="preserve">          25457309,Балаклійський ліцей №4 Балаклійської міської ради Харківської області</t>
  </si>
  <si>
    <t>Т.в.о.директора ліцею</t>
  </si>
  <si>
    <t>Світлана КОБЗИСТА</t>
  </si>
  <si>
    <t>Сім  мільйонів триста дев'яносто дві тисячі триста вісімдесят три  грн. 00коп.</t>
  </si>
  <si>
    <t xml:space="preserve">          25457290,Балаклійський ліцей №5 Балаклійської міської ради Харківської області</t>
  </si>
  <si>
    <t>Яна ГЛУШКО</t>
  </si>
  <si>
    <t>Один  мільйон двісті сімдесят чотири тисячі вісімсот двадцять вісім  грн. 00 коп.</t>
  </si>
  <si>
    <t xml:space="preserve">   станом на 01.11.2023 рік</t>
  </si>
  <si>
    <t xml:space="preserve">          25457628,Вербівський ліцей Балаклійської міської ради Харківської області</t>
  </si>
  <si>
    <t xml:space="preserve">с.Вербівка Ізюмського р-н Харківської області </t>
  </si>
  <si>
    <t>Алла НІКУЛІНА</t>
  </si>
  <si>
    <t>Два мільйони шістдесят тисяч дев'ятсот вісімдесят три  грн. 00коп.</t>
  </si>
  <si>
    <t xml:space="preserve">          25457700,Петрівський ліцей Балаклійської міської ради Харківської області</t>
  </si>
  <si>
    <t xml:space="preserve">с.Петрівське  Харківської області </t>
  </si>
  <si>
    <t>Юрій НАЗАРЬКО</t>
  </si>
  <si>
    <t>Два  мільйони триста сім тисяч сімсот сім  грн. 00коп.</t>
  </si>
  <si>
    <t xml:space="preserve">          25457597,Бригадирівський ліцей Балаклійської міської ради Харківської області</t>
  </si>
  <si>
    <t xml:space="preserve">с.Бригадирівка  Харківської області </t>
  </si>
  <si>
    <t>Світлана ТЮТЮННИК</t>
  </si>
  <si>
    <t>Двісті двадцять чотири тисячі всімсот вісімдесят вісім  грн. 00коп.</t>
  </si>
  <si>
    <t xml:space="preserve">          26451289,Волохово-Ярський ліцей Балаклійської міської ради Харківської області</t>
  </si>
  <si>
    <t xml:space="preserve">с.Волохів-Яр  Харківської області </t>
  </si>
  <si>
    <t>Ілля ОЛЕФІР</t>
  </si>
  <si>
    <t>Два  мільйони шістсот п'ятнадцять тисяч двісті шістнадцять  грн. 00коп.</t>
  </si>
  <si>
    <t xml:space="preserve">          25457634,Гусарівський ліцей Балаклійської міської ради Харківської області</t>
  </si>
  <si>
    <t xml:space="preserve">с.Гусарівка  Харківської області </t>
  </si>
  <si>
    <t>Марина ШКАРЛАТ</t>
  </si>
  <si>
    <t>П'ять  мільйонів вісімдесят шість тисяч дев'ятсот п'ятнадцять  грн. 00коп.</t>
  </si>
  <si>
    <t xml:space="preserve">          25457769,Шевелівський ліцей Балаклійської міської ради Харківської області</t>
  </si>
  <si>
    <t xml:space="preserve">с.Шевелівка  Харківської області </t>
  </si>
  <si>
    <t>Алла ЗАХАРОВА</t>
  </si>
  <si>
    <t>Двісті двадцять триі тисячі п'ятсот двадцять вісім  грн. 00коп.</t>
  </si>
  <si>
    <t xml:space="preserve">          25457574, Асіївська гімназія Балаклійської міської ради Харківської області</t>
  </si>
  <si>
    <t xml:space="preserve">с.Асіївка  Харківської області </t>
  </si>
  <si>
    <t>Світлана КАРАЧЕНЦЕВА</t>
  </si>
  <si>
    <t>Два  мільйони двісті сорок дві тисячі сімсот грн. 00коп.</t>
  </si>
  <si>
    <t xml:space="preserve">          25457580,Борщівська гімназія Балаклійської міської ради Харківської області</t>
  </si>
  <si>
    <t xml:space="preserve">с.Борщівка  Харківської області </t>
  </si>
  <si>
    <t>Наталія ЗАСАДЧЕНКО</t>
  </si>
  <si>
    <t>Два  мільйони п'ятсот сімдесят вісім тисяч шістдесят одна  грн. 00коп.</t>
  </si>
  <si>
    <t xml:space="preserve">          25457752,Новогусарівська гімназія Балаклійської міської ради Харківської області</t>
  </si>
  <si>
    <t>с.Нова Гусарівка</t>
  </si>
  <si>
    <t>Людмила САВЧЕНКО</t>
  </si>
  <si>
    <t>Чотири  мільйони чотириста три тисячі дев'ятсот одна  грн. 00коп.</t>
  </si>
  <si>
    <t xml:space="preserve">          25457663,Міловська гімназія Балаклійської міської ради Харківської області</t>
  </si>
  <si>
    <t xml:space="preserve">с.Мілова </t>
  </si>
  <si>
    <t>Галина СІРОМОЛОТ</t>
  </si>
  <si>
    <t>Два  мільйони сто шістдесят дві тисячі  двісті вісімдесят вісім  грн. 00коп.</t>
  </si>
  <si>
    <t xml:space="preserve">          25457723,Протопопівська гімназія Балаклійської міської ради Харківської області</t>
  </si>
  <si>
    <t xml:space="preserve">с.Протопопівка  Харківської області </t>
  </si>
  <si>
    <t>Людмила ШЕВЧЕНКО</t>
  </si>
  <si>
    <t>Двісті двадцять одна тисяча вісімсот вісімдесят вісім  грн. 00коп.</t>
  </si>
  <si>
    <t xml:space="preserve">          25457746,Чепільська гімназія Балаклійської міської ради Харківської області</t>
  </si>
  <si>
    <t xml:space="preserve">с.Чепіль  Харківської області </t>
  </si>
  <si>
    <t>Директор гімназії</t>
  </si>
  <si>
    <t>Олександр ЗУБКОВ</t>
  </si>
  <si>
    <t>Два  мільйони триста сімдесят три тисячі триста двадцять дві грн. 00коп.</t>
  </si>
  <si>
    <t xml:space="preserve">          25457775,Яковенківська гімназія Балаклійської міської ради Харківської області</t>
  </si>
  <si>
    <t xml:space="preserve">с.Яковенкове  Харківської області </t>
  </si>
  <si>
    <t>Тетяна ТОВСТОКОРА</t>
  </si>
  <si>
    <t>Сім мільйонів сто шість тисяч сто девяносто одна  грн.00коп.</t>
  </si>
  <si>
    <t xml:space="preserve">   станом на 01.07.2023 рік</t>
  </si>
  <si>
    <t>0611021 "Надання загальної середньої освіти  закладами загальної середньої освіти "</t>
  </si>
  <si>
    <t xml:space="preserve">  Балаклійської міської ради Харківської області</t>
  </si>
  <si>
    <t xml:space="preserve">  Харківської області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</si>
</sst>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.00\ &quot;грн.&quot;;[Red]\-#,##0.00\ &quot;грн.&quot;"/>
  </numFmts>
  <fonts count="69">
    <font>
      <sz val="10"/>
      <name val="Arial Cyr"/>
      <family val="2"/>
    </font>
    <font>
      <sz val="11"/>
      <name val="Calibri"/>
      <family val="2"/>
    </font>
    <font>
      <b/>
      <sz val="9"/>
      <name val="Times New Roman Cyr"/>
      <family val="2"/>
    </font>
    <font>
      <sz val="10"/>
      <name val="Times New Roman Cyr"/>
      <family val="2"/>
    </font>
    <font>
      <b/>
      <sz val="14"/>
      <name val="Times New Roman Cyr"/>
      <family val="2"/>
    </font>
    <font>
      <sz val="14"/>
      <name val="Times New Roman Cyr"/>
      <family val="2"/>
    </font>
    <font>
      <i/>
      <sz val="7"/>
      <name val="Times New Roman Cyr"/>
      <family val="2"/>
    </font>
    <font>
      <sz val="11"/>
      <name val="Times New Roman Cyr"/>
      <family val="2"/>
    </font>
    <font>
      <b/>
      <sz val="11"/>
      <name val="Times New Roman Cyr"/>
      <family val="2"/>
    </font>
    <font>
      <i/>
      <u val="single"/>
      <sz val="7"/>
      <name val="Times New Roman Cyr"/>
      <family val="2"/>
    </font>
    <font>
      <sz val="12"/>
      <name val="Times New Roman Cyr"/>
      <family val="2"/>
    </font>
    <font>
      <b/>
      <sz val="14"/>
      <name val="Arial Cyr"/>
      <family val="2"/>
    </font>
    <font>
      <sz val="12"/>
      <name val="Arial Cyr"/>
      <family val="2"/>
    </font>
    <font>
      <i/>
      <sz val="7"/>
      <name val="Arial Cyr"/>
      <family val="2"/>
    </font>
    <font>
      <sz val="8"/>
      <name val="Arial Cyr"/>
      <family val="2"/>
    </font>
    <font>
      <b/>
      <sz val="10"/>
      <name val="Times New Roman Cyr"/>
      <family val="2"/>
    </font>
    <font>
      <b/>
      <sz val="11"/>
      <name val="Arial Cyr"/>
      <family val="2"/>
    </font>
    <font>
      <b/>
      <sz val="10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sz val="7"/>
      <name val="Arial Cyr"/>
      <family val="2"/>
    </font>
    <font>
      <i/>
      <sz val="8"/>
      <name val="Arial Cyr"/>
      <family val="2"/>
    </font>
    <font>
      <b/>
      <i/>
      <sz val="9"/>
      <name val="Arial Cyr"/>
      <family val="2"/>
    </font>
    <font>
      <b/>
      <i/>
      <sz val="10"/>
      <name val="Arial Cyr"/>
      <family val="2"/>
    </font>
    <font>
      <b/>
      <sz val="8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b/>
      <sz val="7"/>
      <name val="Arial Cyr"/>
      <family val="2"/>
    </font>
    <font>
      <b/>
      <i/>
      <sz val="7"/>
      <name val="Arial Cyr"/>
      <family val="2"/>
    </font>
    <font>
      <i/>
      <sz val="9"/>
      <name val="Arial Cyr"/>
      <family val="2"/>
    </font>
    <font>
      <b/>
      <sz val="8"/>
      <name val="Times New Roman"/>
      <family val="1"/>
    </font>
    <font>
      <sz val="11"/>
      <name val="Arial Cyr"/>
      <family val="2"/>
    </font>
    <font>
      <b/>
      <sz val="12"/>
      <name val="Times New Roman Cyr"/>
      <family val="2"/>
    </font>
    <font>
      <sz val="9"/>
      <name val="Times New Roman Cyr"/>
      <family val="2"/>
    </font>
    <font>
      <i/>
      <sz val="11"/>
      <name val="Times New Roman Cyr"/>
      <family val="2"/>
    </font>
    <font>
      <i/>
      <sz val="10"/>
      <name val="Times New Roman Cyr"/>
      <family val="2"/>
    </font>
    <font>
      <b/>
      <u val="single"/>
      <sz val="11"/>
      <name val="Times New Roman Cyr"/>
      <family val="2"/>
    </font>
    <font>
      <u val="single"/>
      <sz val="11"/>
      <name val="Times New Roman Cyr"/>
      <family val="2"/>
    </font>
    <font>
      <i/>
      <sz val="8"/>
      <name val="Times New Roman Cyr"/>
      <family val="2"/>
    </font>
    <font>
      <sz val="7"/>
      <name val="Times New Roman Cyr"/>
      <family val="2"/>
    </font>
    <font>
      <b/>
      <sz val="7"/>
      <name val="Times New Roman Cyr"/>
      <family val="2"/>
    </font>
    <font>
      <b/>
      <i/>
      <sz val="10"/>
      <name val="Times New Roman Cyr"/>
      <family val="2"/>
    </font>
    <font>
      <b/>
      <i/>
      <sz val="9"/>
      <name val="Times New Roman Cyr"/>
      <family val="2"/>
    </font>
    <font>
      <b/>
      <i/>
      <sz val="11"/>
      <name val="Times New Roman Cyr"/>
      <family val="2"/>
    </font>
    <font>
      <sz val="8"/>
      <name val="Times New Roman Cyr"/>
      <family val="2"/>
    </font>
    <font>
      <b/>
      <sz val="8"/>
      <name val="Times New Roman Cyr"/>
      <family val="2"/>
    </font>
    <font>
      <sz val="6"/>
      <name val="Times New Roman Cyr"/>
      <family val="2"/>
    </font>
    <font>
      <sz val="7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5" borderId="0" applyNumberFormat="0" applyBorder="0" applyAlignment="0" applyProtection="0"/>
    <xf numFmtId="0" fontId="68" fillId="8" borderId="0" applyNumberFormat="0" applyBorder="0" applyAlignment="0" applyProtection="0"/>
    <xf numFmtId="0" fontId="68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9" borderId="0" applyNumberFormat="0" applyBorder="0" applyAlignment="0" applyProtection="0"/>
    <xf numFmtId="0" fontId="58" fillId="7" borderId="1" applyNumberFormat="0" applyAlignment="0" applyProtection="0"/>
    <xf numFmtId="0" fontId="59" fillId="20" borderId="2" applyNumberFormat="0" applyAlignment="0" applyProtection="0"/>
    <xf numFmtId="0" fontId="60" fillId="20" borderId="1" applyNumberFormat="0" applyAlignment="0" applyProtection="0"/>
    <xf numFmtId="0" fontId="5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6" fillId="21" borderId="0" applyNumberFormat="0" applyBorder="0" applyAlignment="0" applyProtection="0"/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65" fillId="3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22" borderId="7" applyNumberFormat="0" applyFont="0" applyAlignment="0" applyProtection="0"/>
    <xf numFmtId="0" fontId="61" fillId="23" borderId="8" applyNumberForma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4" borderId="0" applyNumberFormat="0" applyBorder="0" applyAlignment="0" applyProtection="0"/>
  </cellStyleXfs>
  <cellXfs count="481"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1" fontId="4" fillId="0" borderId="10" xfId="0" applyNumberFormat="1" applyFont="1" applyFill="1" applyBorder="1" applyAlignment="1">
      <alignment/>
    </xf>
    <xf numFmtId="176" fontId="5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 horizontal="centerContinuous"/>
    </xf>
    <xf numFmtId="14" fontId="10" fillId="0" borderId="10" xfId="0" applyNumberFormat="1" applyFont="1" applyFill="1" applyBorder="1" applyAlignment="1">
      <alignment horizontal="left"/>
    </xf>
    <xf numFmtId="0" fontId="3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vertical="center" wrapText="1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2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Continuous"/>
    </xf>
    <xf numFmtId="0" fontId="19" fillId="0" borderId="15" xfId="0" applyFont="1" applyFill="1" applyBorder="1" applyAlignment="1">
      <alignment horizontal="center" vertical="center"/>
    </xf>
    <xf numFmtId="4" fontId="0" fillId="0" borderId="15" xfId="0" applyNumberFormat="1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/>
    </xf>
    <xf numFmtId="0" fontId="19" fillId="0" borderId="12" xfId="0" applyFont="1" applyFill="1" applyBorder="1" applyAlignment="1">
      <alignment horizontal="center" vertical="center"/>
    </xf>
    <xf numFmtId="4" fontId="0" fillId="0" borderId="12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wrapText="1"/>
    </xf>
    <xf numFmtId="0" fontId="13" fillId="0" borderId="12" xfId="0" applyFont="1" applyFill="1" applyBorder="1" applyAlignment="1">
      <alignment/>
    </xf>
    <xf numFmtId="0" fontId="20" fillId="0" borderId="12" xfId="0" applyFont="1" applyFill="1" applyBorder="1" applyAlignment="1">
      <alignment/>
    </xf>
    <xf numFmtId="0" fontId="21" fillId="0" borderId="12" xfId="0" applyFont="1" applyFill="1" applyBorder="1" applyAlignment="1">
      <alignment/>
    </xf>
    <xf numFmtId="0" fontId="13" fillId="0" borderId="12" xfId="0" applyFont="1" applyBorder="1" applyAlignment="1">
      <alignment/>
    </xf>
    <xf numFmtId="0" fontId="14" fillId="0" borderId="12" xfId="0" applyFont="1" applyBorder="1" applyAlignment="1">
      <alignment horizontal="center"/>
    </xf>
    <xf numFmtId="0" fontId="13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right"/>
    </xf>
    <xf numFmtId="0" fontId="17" fillId="0" borderId="12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wrapText="1"/>
    </xf>
    <xf numFmtId="0" fontId="17" fillId="0" borderId="1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/>
    </xf>
    <xf numFmtId="0" fontId="18" fillId="0" borderId="12" xfId="0" applyFont="1" applyFill="1" applyBorder="1" applyAlignment="1">
      <alignment wrapText="1"/>
    </xf>
    <xf numFmtId="0" fontId="14" fillId="0" borderId="12" xfId="0" applyFont="1" applyFill="1" applyBorder="1" applyAlignment="1">
      <alignment horizontal="left" wrapText="1"/>
    </xf>
    <xf numFmtId="0" fontId="14" fillId="0" borderId="12" xfId="0" applyFont="1" applyFill="1" applyBorder="1" applyAlignment="1">
      <alignment horizontal="left"/>
    </xf>
    <xf numFmtId="0" fontId="14" fillId="0" borderId="12" xfId="0" applyFont="1" applyFill="1" applyBorder="1" applyAlignment="1">
      <alignment/>
    </xf>
    <xf numFmtId="0" fontId="24" fillId="0" borderId="12" xfId="0" applyFont="1" applyFill="1" applyBorder="1" applyAlignment="1">
      <alignment/>
    </xf>
    <xf numFmtId="0" fontId="24" fillId="0" borderId="15" xfId="0" applyFont="1" applyFill="1" applyBorder="1" applyAlignment="1">
      <alignment wrapText="1"/>
    </xf>
    <xf numFmtId="0" fontId="17" fillId="0" borderId="15" xfId="0" applyFont="1" applyFill="1" applyBorder="1" applyAlignment="1">
      <alignment horizontal="center" vertical="center"/>
    </xf>
    <xf numFmtId="0" fontId="21" fillId="0" borderId="15" xfId="0" applyFont="1" applyFill="1" applyBorder="1" applyAlignment="1">
      <alignment wrapText="1"/>
    </xf>
    <xf numFmtId="0" fontId="0" fillId="0" borderId="15" xfId="0" applyFont="1" applyFill="1" applyBorder="1" applyAlignment="1">
      <alignment horizontal="center" vertical="center"/>
    </xf>
    <xf numFmtId="0" fontId="18" fillId="0" borderId="15" xfId="0" applyFont="1" applyFill="1" applyBorder="1" applyAlignment="1">
      <alignment/>
    </xf>
    <xf numFmtId="0" fontId="23" fillId="0" borderId="12" xfId="0" applyFont="1" applyFill="1" applyBorder="1" applyAlignment="1">
      <alignment horizontal="center"/>
    </xf>
    <xf numFmtId="0" fontId="14" fillId="0" borderId="12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12" fillId="0" borderId="0" xfId="0" applyFont="1" applyFill="1" applyBorder="1" applyAlignment="1">
      <alignment/>
    </xf>
    <xf numFmtId="0" fontId="0" fillId="0" borderId="10" xfId="0" applyFill="1" applyBorder="1" applyAlignment="1">
      <alignment/>
    </xf>
    <xf numFmtId="0" fontId="25" fillId="0" borderId="10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/>
    </xf>
    <xf numFmtId="0" fontId="25" fillId="0" borderId="0" xfId="0" applyFont="1" applyFill="1" applyAlignment="1" applyProtection="1">
      <alignment vertical="center"/>
      <protection/>
    </xf>
    <xf numFmtId="0" fontId="25" fillId="0" borderId="10" xfId="0" applyFont="1" applyFill="1" applyBorder="1" applyAlignment="1" applyProtection="1">
      <alignment vertical="center"/>
      <protection/>
    </xf>
    <xf numFmtId="0" fontId="0" fillId="0" borderId="10" xfId="0" applyFill="1" applyBorder="1" applyAlignment="1">
      <alignment horizontal="center"/>
    </xf>
    <xf numFmtId="0" fontId="25" fillId="0" borderId="0" xfId="0" applyFont="1" applyFill="1" applyBorder="1" applyAlignment="1" applyProtection="1">
      <alignment vertical="center"/>
      <protection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2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1" fontId="0" fillId="0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4" fontId="0" fillId="0" borderId="12" xfId="0" applyNumberFormat="1" applyFont="1" applyFill="1" applyBorder="1" applyAlignment="1" applyProtection="1">
      <alignment horizontal="center" vertical="center"/>
      <protection locked="0"/>
    </xf>
    <xf numFmtId="4" fontId="0" fillId="0" borderId="15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Fill="1" applyBorder="1" applyAlignment="1">
      <alignment/>
    </xf>
    <xf numFmtId="2" fontId="0" fillId="0" borderId="15" xfId="0" applyNumberFormat="1" applyFont="1" applyFill="1" applyBorder="1" applyAlignment="1">
      <alignment horizontal="center" vertical="center"/>
    </xf>
    <xf numFmtId="2" fontId="0" fillId="0" borderId="12" xfId="0" applyNumberFormat="1" applyFont="1" applyFill="1" applyBorder="1" applyAlignment="1" applyProtection="1">
      <alignment horizontal="center" vertical="center"/>
      <protection locked="0"/>
    </xf>
    <xf numFmtId="2" fontId="0" fillId="0" borderId="15" xfId="0" applyNumberFormat="1" applyFont="1" applyFill="1" applyBorder="1" applyAlignment="1" applyProtection="1">
      <alignment horizontal="center" vertical="center"/>
      <protection locked="0"/>
    </xf>
    <xf numFmtId="0" fontId="0" fillId="24" borderId="0" xfId="0" applyFill="1" applyAlignment="1">
      <alignment/>
    </xf>
    <xf numFmtId="0" fontId="2" fillId="24" borderId="0" xfId="0" applyFont="1" applyFill="1" applyAlignment="1">
      <alignment/>
    </xf>
    <xf numFmtId="0" fontId="3" fillId="24" borderId="0" xfId="0" applyFont="1" applyFill="1" applyAlignment="1">
      <alignment/>
    </xf>
    <xf numFmtId="1" fontId="4" fillId="24" borderId="10" xfId="0" applyNumberFormat="1" applyFont="1" applyFill="1" applyBorder="1" applyAlignment="1">
      <alignment/>
    </xf>
    <xf numFmtId="176" fontId="5" fillId="24" borderId="10" xfId="0" applyNumberFormat="1" applyFont="1" applyFill="1" applyBorder="1" applyAlignment="1">
      <alignment horizontal="left"/>
    </xf>
    <xf numFmtId="0" fontId="8" fillId="24" borderId="0" xfId="0" applyFont="1" applyFill="1" applyBorder="1" applyAlignment="1">
      <alignment wrapText="1"/>
    </xf>
    <xf numFmtId="0" fontId="8" fillId="24" borderId="0" xfId="0" applyFont="1" applyFill="1" applyBorder="1" applyAlignment="1">
      <alignment/>
    </xf>
    <xf numFmtId="0" fontId="9" fillId="24" borderId="0" xfId="0" applyFont="1" applyFill="1" applyBorder="1" applyAlignment="1">
      <alignment horizontal="centerContinuous"/>
    </xf>
    <xf numFmtId="0" fontId="6" fillId="24" borderId="0" xfId="0" applyFont="1" applyFill="1" applyBorder="1" applyAlignment="1">
      <alignment horizontal="centerContinuous"/>
    </xf>
    <xf numFmtId="14" fontId="3" fillId="24" borderId="10" xfId="0" applyNumberFormat="1" applyFont="1" applyFill="1" applyBorder="1" applyAlignment="1">
      <alignment horizontal="left"/>
    </xf>
    <xf numFmtId="0" fontId="3" fillId="24" borderId="0" xfId="0" applyFont="1" applyFill="1" applyBorder="1" applyAlignment="1">
      <alignment horizontal="centerContinuous"/>
    </xf>
    <xf numFmtId="0" fontId="6" fillId="24" borderId="0" xfId="0" applyFont="1" applyFill="1" applyBorder="1" applyAlignment="1">
      <alignment/>
    </xf>
    <xf numFmtId="0" fontId="0" fillId="24" borderId="0" xfId="0" applyFill="1" applyAlignment="1" applyProtection="1">
      <alignment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0" fillId="24" borderId="0" xfId="0" applyFont="1" applyFill="1" applyAlignment="1" applyProtection="1">
      <alignment/>
      <protection locked="0"/>
    </xf>
    <xf numFmtId="0" fontId="0" fillId="24" borderId="10" xfId="0" applyFill="1" applyBorder="1" applyAlignment="1" applyProtection="1">
      <alignment/>
      <protection locked="0"/>
    </xf>
    <xf numFmtId="0" fontId="0" fillId="24" borderId="0" xfId="0" applyFont="1" applyFill="1" applyAlignment="1" applyProtection="1">
      <alignment horizontal="left" wrapText="1"/>
      <protection locked="0"/>
    </xf>
    <xf numFmtId="0" fontId="14" fillId="24" borderId="0" xfId="0" applyFont="1" applyFill="1" applyAlignment="1" applyProtection="1">
      <alignment wrapText="1"/>
      <protection locked="0"/>
    </xf>
    <xf numFmtId="0" fontId="0" fillId="24" borderId="11" xfId="0" applyFill="1" applyBorder="1" applyAlignment="1" applyProtection="1">
      <alignment/>
      <protection locked="0"/>
    </xf>
    <xf numFmtId="0" fontId="0" fillId="24" borderId="12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horizontal="center"/>
    </xf>
    <xf numFmtId="0" fontId="17" fillId="24" borderId="14" xfId="0" applyFont="1" applyFill="1" applyBorder="1" applyAlignment="1">
      <alignment horizontal="center"/>
    </xf>
    <xf numFmtId="0" fontId="18" fillId="24" borderId="15" xfId="0" applyFont="1" applyFill="1" applyBorder="1" applyAlignment="1">
      <alignment horizontal="centerContinuous"/>
    </xf>
    <xf numFmtId="0" fontId="19" fillId="24" borderId="15" xfId="0" applyFont="1" applyFill="1" applyBorder="1" applyAlignment="1">
      <alignment horizontal="center" vertical="center"/>
    </xf>
    <xf numFmtId="0" fontId="0" fillId="24" borderId="15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/>
    </xf>
    <xf numFmtId="0" fontId="19" fillId="24" borderId="12" xfId="0" applyFont="1" applyFill="1" applyBorder="1" applyAlignment="1">
      <alignment horizontal="center" vertical="center"/>
    </xf>
    <xf numFmtId="0" fontId="20" fillId="24" borderId="12" xfId="0" applyFont="1" applyFill="1" applyBorder="1" applyAlignment="1">
      <alignment horizontal="center" vertical="center"/>
    </xf>
    <xf numFmtId="0" fontId="13" fillId="24" borderId="12" xfId="0" applyFont="1" applyFill="1" applyBorder="1" applyAlignment="1">
      <alignment wrapText="1"/>
    </xf>
    <xf numFmtId="0" fontId="20" fillId="24" borderId="12" xfId="0" applyFont="1" applyFill="1" applyBorder="1" applyAlignment="1">
      <alignment/>
    </xf>
    <xf numFmtId="0" fontId="0" fillId="24" borderId="12" xfId="0" applyFont="1" applyFill="1" applyBorder="1" applyAlignment="1" applyProtection="1">
      <alignment horizontal="center" vertical="center"/>
      <protection locked="0"/>
    </xf>
    <xf numFmtId="0" fontId="21" fillId="24" borderId="12" xfId="0" applyFont="1" applyFill="1" applyBorder="1" applyAlignment="1">
      <alignment/>
    </xf>
    <xf numFmtId="0" fontId="19" fillId="24" borderId="12" xfId="0" applyFont="1" applyFill="1" applyBorder="1" applyAlignment="1">
      <alignment horizontal="right"/>
    </xf>
    <xf numFmtId="0" fontId="17" fillId="24" borderId="12" xfId="0" applyFont="1" applyFill="1" applyBorder="1" applyAlignment="1">
      <alignment horizontal="left"/>
    </xf>
    <xf numFmtId="1" fontId="0" fillId="24" borderId="12" xfId="0" applyNumberFormat="1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/>
    </xf>
    <xf numFmtId="0" fontId="23" fillId="24" borderId="12" xfId="0" applyFont="1" applyFill="1" applyBorder="1" applyAlignment="1">
      <alignment horizontal="center" vertical="center"/>
    </xf>
    <xf numFmtId="0" fontId="24" fillId="24" borderId="12" xfId="0" applyFont="1" applyFill="1" applyBorder="1" applyAlignment="1">
      <alignment wrapText="1"/>
    </xf>
    <xf numFmtId="1" fontId="0" fillId="24" borderId="12" xfId="0" applyNumberFormat="1" applyFont="1" applyFill="1" applyBorder="1" applyAlignment="1" applyProtection="1">
      <alignment horizontal="center" vertical="center"/>
      <protection locked="0"/>
    </xf>
    <xf numFmtId="0" fontId="17" fillId="24" borderId="12" xfId="0" applyFont="1" applyFill="1" applyBorder="1" applyAlignment="1">
      <alignment horizontal="center" vertical="center"/>
    </xf>
    <xf numFmtId="0" fontId="18" fillId="24" borderId="12" xfId="0" applyFont="1" applyFill="1" applyBorder="1" applyAlignment="1">
      <alignment/>
    </xf>
    <xf numFmtId="0" fontId="18" fillId="24" borderId="12" xfId="0" applyFont="1" applyFill="1" applyBorder="1" applyAlignment="1">
      <alignment wrapText="1"/>
    </xf>
    <xf numFmtId="0" fontId="21" fillId="24" borderId="12" xfId="0" applyFont="1" applyFill="1" applyBorder="1" applyAlignment="1">
      <alignment wrapText="1"/>
    </xf>
    <xf numFmtId="0" fontId="24" fillId="24" borderId="12" xfId="0" applyFont="1" applyFill="1" applyBorder="1" applyAlignment="1">
      <alignment/>
    </xf>
    <xf numFmtId="0" fontId="24" fillId="24" borderId="15" xfId="0" applyFont="1" applyFill="1" applyBorder="1" applyAlignment="1">
      <alignment wrapText="1"/>
    </xf>
    <xf numFmtId="0" fontId="17" fillId="24" borderId="15" xfId="0" applyFont="1" applyFill="1" applyBorder="1" applyAlignment="1">
      <alignment horizontal="center" vertical="center"/>
    </xf>
    <xf numFmtId="0" fontId="21" fillId="24" borderId="15" xfId="0" applyFont="1" applyFill="1" applyBorder="1" applyAlignment="1">
      <alignment wrapText="1"/>
    </xf>
    <xf numFmtId="0" fontId="0" fillId="24" borderId="15" xfId="0" applyFont="1" applyFill="1" applyBorder="1" applyAlignment="1" applyProtection="1">
      <alignment horizontal="center" vertical="center"/>
      <protection locked="0"/>
    </xf>
    <xf numFmtId="0" fontId="18" fillId="24" borderId="15" xfId="0" applyFont="1" applyFill="1" applyBorder="1" applyAlignment="1">
      <alignment/>
    </xf>
    <xf numFmtId="0" fontId="23" fillId="24" borderId="12" xfId="0" applyFont="1" applyFill="1" applyBorder="1" applyAlignment="1">
      <alignment horizontal="center"/>
    </xf>
    <xf numFmtId="0" fontId="14" fillId="24" borderId="12" xfId="0" applyFont="1" applyFill="1" applyBorder="1" applyAlignment="1">
      <alignment wrapText="1"/>
    </xf>
    <xf numFmtId="0" fontId="14" fillId="24" borderId="12" xfId="0" applyFont="1" applyFill="1" applyBorder="1" applyAlignment="1">
      <alignment/>
    </xf>
    <xf numFmtId="0" fontId="25" fillId="0" borderId="10" xfId="0" applyFont="1" applyFill="1" applyBorder="1" applyAlignment="1" applyProtection="1">
      <alignment/>
      <protection/>
    </xf>
    <xf numFmtId="0" fontId="13" fillId="0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17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Continuous"/>
    </xf>
    <xf numFmtId="0" fontId="11" fillId="0" borderId="0" xfId="0" applyFont="1" applyAlignment="1" applyProtection="1">
      <alignment horizontal="center"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1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24" borderId="13" xfId="0" applyFill="1" applyBorder="1" applyAlignment="1">
      <alignment horizontal="center" vertical="center"/>
    </xf>
    <xf numFmtId="0" fontId="0" fillId="24" borderId="17" xfId="0" applyFill="1" applyBorder="1" applyAlignment="1">
      <alignment horizontal="center" vertical="center"/>
    </xf>
    <xf numFmtId="0" fontId="0" fillId="24" borderId="15" xfId="0" applyFill="1" applyBorder="1" applyAlignment="1">
      <alignment horizontal="center" vertical="center" wrapText="1"/>
    </xf>
    <xf numFmtId="0" fontId="0" fillId="24" borderId="18" xfId="0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textRotation="90"/>
    </xf>
    <xf numFmtId="0" fontId="14" fillId="0" borderId="12" xfId="0" applyFont="1" applyBorder="1" applyAlignment="1">
      <alignment horizontal="center" vertical="center" textRotation="90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8" xfId="0" applyFont="1" applyFill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24" fillId="0" borderId="12" xfId="0" applyFont="1" applyFill="1" applyBorder="1" applyAlignment="1">
      <alignment vertical="center" wrapText="1"/>
    </xf>
    <xf numFmtId="1" fontId="0" fillId="0" borderId="12" xfId="0" applyNumberFormat="1" applyFill="1" applyBorder="1" applyAlignment="1">
      <alignment horizontal="center" vertical="center"/>
    </xf>
    <xf numFmtId="0" fontId="28" fillId="0" borderId="12" xfId="0" applyFont="1" applyFill="1" applyBorder="1" applyAlignment="1">
      <alignment vertical="center" wrapText="1"/>
    </xf>
    <xf numFmtId="1" fontId="0" fillId="0" borderId="12" xfId="0" applyNumberFormat="1" applyBorder="1" applyAlignment="1">
      <alignment horizontal="center" vertical="center"/>
    </xf>
    <xf numFmtId="0" fontId="28" fillId="0" borderId="15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/>
    </xf>
    <xf numFmtId="0" fontId="17" fillId="0" borderId="12" xfId="0" applyFont="1" applyBorder="1" applyAlignment="1">
      <alignment horizontal="center" vertical="center"/>
    </xf>
    <xf numFmtId="1" fontId="17" fillId="0" borderId="12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1" fontId="0" fillId="0" borderId="0" xfId="0" applyNumberFormat="1" applyBorder="1" applyAlignment="1">
      <alignment/>
    </xf>
    <xf numFmtId="0" fontId="12" fillId="0" borderId="0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52" applyFont="1" applyFill="1">
      <alignment/>
      <protection/>
    </xf>
    <xf numFmtId="0" fontId="2" fillId="0" borderId="0" xfId="0" applyFont="1" applyAlignment="1">
      <alignment/>
    </xf>
    <xf numFmtId="1" fontId="8" fillId="0" borderId="10" xfId="0" applyNumberFormat="1" applyFont="1" applyFill="1" applyBorder="1" applyAlignment="1">
      <alignment/>
    </xf>
    <xf numFmtId="176" fontId="8" fillId="0" borderId="10" xfId="0" applyNumberFormat="1" applyFont="1" applyFill="1" applyBorder="1" applyAlignment="1">
      <alignment/>
    </xf>
    <xf numFmtId="0" fontId="8" fillId="24" borderId="10" xfId="0" applyFont="1" applyFill="1" applyBorder="1" applyAlignment="1">
      <alignment wrapText="1"/>
    </xf>
    <xf numFmtId="0" fontId="9" fillId="0" borderId="0" xfId="0" applyFont="1" applyBorder="1" applyAlignment="1">
      <alignment horizontal="centerContinuous"/>
    </xf>
    <xf numFmtId="0" fontId="6" fillId="0" borderId="0" xfId="0" applyFont="1" applyBorder="1" applyAlignment="1">
      <alignment horizontal="centerContinuous"/>
    </xf>
    <xf numFmtId="14" fontId="3" fillId="0" borderId="10" xfId="0" applyNumberFormat="1" applyFont="1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17" fillId="0" borderId="12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1" fontId="17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14" fillId="0" borderId="0" xfId="0" applyFont="1" applyAlignment="1">
      <alignment/>
    </xf>
    <xf numFmtId="0" fontId="3" fillId="0" borderId="0" xfId="52" applyFont="1">
      <alignment/>
      <protection/>
    </xf>
    <xf numFmtId="0" fontId="0" fillId="0" borderId="0" xfId="0" applyAlignment="1">
      <alignment horizontal="left"/>
    </xf>
    <xf numFmtId="0" fontId="13" fillId="24" borderId="16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 horizontal="centerContinuous"/>
    </xf>
    <xf numFmtId="0" fontId="19" fillId="0" borderId="0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horizontal="center" vertical="center" textRotation="90"/>
    </xf>
    <xf numFmtId="0" fontId="24" fillId="24" borderId="12" xfId="0" applyFont="1" applyFill="1" applyBorder="1" applyAlignment="1">
      <alignment horizontal="centerContinuous" wrapText="1"/>
    </xf>
    <xf numFmtId="0" fontId="29" fillId="24" borderId="12" xfId="0" applyFont="1" applyFill="1" applyBorder="1" applyAlignment="1">
      <alignment horizontal="center"/>
    </xf>
    <xf numFmtId="0" fontId="29" fillId="24" borderId="12" xfId="0" applyFont="1" applyFill="1" applyBorder="1" applyAlignment="1">
      <alignment horizontal="center" vertical="center"/>
    </xf>
    <xf numFmtId="0" fontId="28" fillId="24" borderId="12" xfId="0" applyFont="1" applyFill="1" applyBorder="1" applyAlignment="1">
      <alignment wrapText="1"/>
    </xf>
    <xf numFmtId="0" fontId="13" fillId="24" borderId="12" xfId="0" applyFont="1" applyFill="1" applyBorder="1" applyAlignment="1">
      <alignment/>
    </xf>
    <xf numFmtId="0" fontId="28" fillId="24" borderId="12" xfId="0" applyFont="1" applyFill="1" applyBorder="1" applyAlignment="1">
      <alignment/>
    </xf>
    <xf numFmtId="0" fontId="18" fillId="24" borderId="12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28" fillId="24" borderId="15" xfId="0" applyFont="1" applyFill="1" applyBorder="1" applyAlignment="1">
      <alignment/>
    </xf>
    <xf numFmtId="0" fontId="18" fillId="24" borderId="15" xfId="0" applyFont="1" applyFill="1" applyBorder="1" applyAlignment="1">
      <alignment horizontal="center" vertical="center"/>
    </xf>
    <xf numFmtId="0" fontId="13" fillId="24" borderId="15" xfId="0" applyFont="1" applyFill="1" applyBorder="1" applyAlignment="1">
      <alignment wrapText="1"/>
    </xf>
    <xf numFmtId="0" fontId="30" fillId="24" borderId="12" xfId="0" applyFont="1" applyFill="1" applyBorder="1" applyAlignment="1">
      <alignment horizontal="center" vertical="center"/>
    </xf>
    <xf numFmtId="0" fontId="17" fillId="24" borderId="12" xfId="0" applyFont="1" applyFill="1" applyBorder="1" applyAlignment="1">
      <alignment horizontal="left" wrapText="1"/>
    </xf>
    <xf numFmtId="0" fontId="14" fillId="0" borderId="15" xfId="0" applyFont="1" applyBorder="1" applyAlignment="1">
      <alignment horizontal="center" vertical="center"/>
    </xf>
    <xf numFmtId="0" fontId="31" fillId="24" borderId="12" xfId="0" applyFont="1" applyFill="1" applyBorder="1" applyAlignment="1">
      <alignment horizontal="left" wrapText="1"/>
    </xf>
    <xf numFmtId="0" fontId="14" fillId="0" borderId="12" xfId="0" applyFont="1" applyBorder="1" applyAlignment="1">
      <alignment/>
    </xf>
    <xf numFmtId="0" fontId="24" fillId="0" borderId="12" xfId="0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176" fontId="33" fillId="0" borderId="0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9" fillId="0" borderId="10" xfId="0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19" fillId="0" borderId="12" xfId="0" applyFont="1" applyBorder="1" applyAlignment="1">
      <alignment horizontal="center" vertical="center" textRotation="90"/>
    </xf>
    <xf numFmtId="0" fontId="18" fillId="0" borderId="12" xfId="0" applyFont="1" applyBorder="1" applyAlignment="1">
      <alignment horizontal="center" vertical="center" wrapText="1"/>
    </xf>
    <xf numFmtId="1" fontId="18" fillId="0" borderId="12" xfId="0" applyNumberFormat="1" applyFont="1" applyBorder="1" applyAlignment="1">
      <alignment horizontal="center" vertical="center"/>
    </xf>
    <xf numFmtId="1" fontId="18" fillId="0" borderId="12" xfId="0" applyNumberFormat="1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7" fillId="0" borderId="0" xfId="52" applyFont="1" applyFill="1">
      <alignment/>
      <protection/>
    </xf>
    <xf numFmtId="0" fontId="7" fillId="0" borderId="0" xfId="52" applyFont="1" applyFill="1" applyAlignment="1">
      <alignment horizontal="left"/>
      <protection/>
    </xf>
    <xf numFmtId="0" fontId="34" fillId="0" borderId="0" xfId="52" applyFont="1">
      <alignment/>
      <protection/>
    </xf>
    <xf numFmtId="0" fontId="3" fillId="0" borderId="0" xfId="52" applyFont="1" applyAlignment="1">
      <alignment horizontal="center" vertical="top"/>
      <protection/>
    </xf>
    <xf numFmtId="0" fontId="35" fillId="0" borderId="0" xfId="52" applyFont="1" applyFill="1">
      <alignment/>
      <protection/>
    </xf>
    <xf numFmtId="0" fontId="8" fillId="0" borderId="0" xfId="52" applyFont="1" applyFill="1">
      <alignment/>
      <protection/>
    </xf>
    <xf numFmtId="0" fontId="36" fillId="0" borderId="0" xfId="52" applyFont="1" applyFill="1">
      <alignment/>
      <protection/>
    </xf>
    <xf numFmtId="0" fontId="37" fillId="0" borderId="0" xfId="52" applyFont="1" applyFill="1">
      <alignment/>
      <protection/>
    </xf>
    <xf numFmtId="0" fontId="38" fillId="0" borderId="0" xfId="52" applyFont="1" applyFill="1" applyBorder="1" applyAlignment="1">
      <alignment horizontal="left"/>
      <protection/>
    </xf>
    <xf numFmtId="0" fontId="37" fillId="0" borderId="0" xfId="52" applyFont="1" applyFill="1" applyBorder="1">
      <alignment/>
      <protection/>
    </xf>
    <xf numFmtId="0" fontId="39" fillId="0" borderId="0" xfId="52" applyFont="1">
      <alignment/>
      <protection/>
    </xf>
    <xf numFmtId="0" fontId="40" fillId="0" borderId="12" xfId="52" applyFont="1" applyBorder="1" applyAlignment="1">
      <alignment horizontal="center" vertical="top" wrapText="1"/>
      <protection/>
    </xf>
    <xf numFmtId="0" fontId="41" fillId="0" borderId="12" xfId="52" applyFont="1" applyBorder="1" applyAlignment="1">
      <alignment horizontal="center" vertical="top" wrapText="1"/>
      <protection/>
    </xf>
    <xf numFmtId="0" fontId="8" fillId="0" borderId="12" xfId="52" applyFont="1" applyFill="1" applyBorder="1" applyAlignment="1">
      <alignment horizontal="center" wrapText="1"/>
      <protection/>
    </xf>
    <xf numFmtId="0" fontId="3" fillId="0" borderId="12" xfId="52" applyFont="1" applyFill="1" applyBorder="1" applyAlignment="1">
      <alignment horizontal="center" vertical="center"/>
      <protection/>
    </xf>
    <xf numFmtId="0" fontId="15" fillId="0" borderId="12" xfId="52" applyFont="1" applyFill="1" applyBorder="1" applyAlignment="1">
      <alignment horizontal="center" vertical="center"/>
      <protection/>
    </xf>
    <xf numFmtId="0" fontId="3" fillId="0" borderId="12" xfId="52" applyFont="1" applyFill="1" applyBorder="1" applyAlignment="1">
      <alignment wrapText="1"/>
      <protection/>
    </xf>
    <xf numFmtId="0" fontId="42" fillId="24" borderId="12" xfId="52" applyFont="1" applyFill="1" applyBorder="1" applyAlignment="1">
      <alignment wrapText="1"/>
      <protection/>
    </xf>
    <xf numFmtId="0" fontId="42" fillId="24" borderId="12" xfId="52" applyFont="1" applyFill="1" applyBorder="1" applyAlignment="1">
      <alignment horizontal="center" vertical="center"/>
      <protection/>
    </xf>
    <xf numFmtId="0" fontId="3" fillId="24" borderId="12" xfId="52" applyFont="1" applyFill="1" applyBorder="1" applyAlignment="1">
      <alignment wrapText="1"/>
      <protection/>
    </xf>
    <xf numFmtId="0" fontId="3" fillId="24" borderId="12" xfId="52" applyFont="1" applyFill="1" applyBorder="1" applyAlignment="1">
      <alignment horizontal="center" vertical="center"/>
      <protection/>
    </xf>
    <xf numFmtId="0" fontId="42" fillId="0" borderId="12" xfId="52" applyFont="1" applyFill="1" applyBorder="1" applyAlignment="1">
      <alignment horizontal="center" vertical="center"/>
      <protection/>
    </xf>
    <xf numFmtId="0" fontId="42" fillId="24" borderId="12" xfId="52" applyFont="1" applyFill="1" applyBorder="1" applyAlignment="1">
      <alignment horizontal="left" vertical="center" wrapText="1"/>
      <protection/>
    </xf>
    <xf numFmtId="0" fontId="43" fillId="24" borderId="12" xfId="52" applyFont="1" applyFill="1" applyBorder="1" applyAlignment="1">
      <alignment wrapText="1"/>
      <protection/>
    </xf>
    <xf numFmtId="0" fontId="15" fillId="24" borderId="12" xfId="52" applyFont="1" applyFill="1" applyBorder="1" applyAlignment="1">
      <alignment wrapText="1"/>
      <protection/>
    </xf>
    <xf numFmtId="0" fontId="15" fillId="24" borderId="12" xfId="52" applyFont="1" applyFill="1" applyBorder="1" applyAlignment="1">
      <alignment horizontal="center" vertical="center"/>
      <protection/>
    </xf>
    <xf numFmtId="0" fontId="2" fillId="24" borderId="12" xfId="52" applyFont="1" applyFill="1" applyBorder="1" applyAlignment="1">
      <alignment wrapText="1"/>
      <protection/>
    </xf>
    <xf numFmtId="0" fontId="43" fillId="24" borderId="12" xfId="52" applyFont="1" applyFill="1" applyBorder="1" applyAlignment="1">
      <alignment vertical="top" wrapText="1"/>
      <protection/>
    </xf>
    <xf numFmtId="0" fontId="36" fillId="0" borderId="12" xfId="52" applyFont="1" applyFill="1" applyBorder="1" applyAlignment="1">
      <alignment horizontal="center" vertical="center"/>
      <protection/>
    </xf>
    <xf numFmtId="0" fontId="2" fillId="24" borderId="12" xfId="52" applyFont="1" applyFill="1" applyBorder="1" applyAlignment="1">
      <alignment horizontal="center" wrapText="1"/>
      <protection/>
    </xf>
    <xf numFmtId="0" fontId="2" fillId="0" borderId="12" xfId="52" applyFont="1" applyFill="1" applyBorder="1" applyAlignment="1">
      <alignment horizontal="left" wrapText="1"/>
      <protection/>
    </xf>
    <xf numFmtId="0" fontId="8" fillId="0" borderId="12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center" vertical="top"/>
      <protection/>
    </xf>
    <xf numFmtId="0" fontId="43" fillId="0" borderId="12" xfId="52" applyFont="1" applyFill="1" applyBorder="1" applyAlignment="1">
      <alignment horizontal="left" wrapText="1"/>
      <protection/>
    </xf>
    <xf numFmtId="0" fontId="44" fillId="0" borderId="12" xfId="52" applyFont="1" applyFill="1" applyBorder="1" applyAlignment="1">
      <alignment horizontal="center"/>
      <protection/>
    </xf>
    <xf numFmtId="0" fontId="36" fillId="0" borderId="12" xfId="52" applyFont="1" applyFill="1" applyBorder="1" applyAlignment="1">
      <alignment horizontal="center" vertical="top"/>
      <protection/>
    </xf>
    <xf numFmtId="0" fontId="43" fillId="0" borderId="12" xfId="52" applyFont="1" applyFill="1" applyBorder="1" applyAlignment="1">
      <alignment horizontal="center"/>
      <protection/>
    </xf>
    <xf numFmtId="0" fontId="3" fillId="0" borderId="12" xfId="52" applyFont="1" applyFill="1" applyBorder="1" applyAlignment="1">
      <alignment horizontal="left" wrapText="1"/>
      <protection/>
    </xf>
    <xf numFmtId="0" fontId="7" fillId="0" borderId="12" xfId="52" applyFont="1" applyFill="1" applyBorder="1" applyAlignment="1">
      <alignment horizontal="center"/>
      <protection/>
    </xf>
    <xf numFmtId="0" fontId="43" fillId="0" borderId="12" xfId="52" applyFont="1" applyFill="1" applyBorder="1" applyAlignment="1">
      <alignment wrapText="1"/>
      <protection/>
    </xf>
    <xf numFmtId="0" fontId="3" fillId="0" borderId="12" xfId="52" applyFont="1" applyFill="1" applyBorder="1" applyAlignment="1">
      <alignment horizontal="left" vertical="top" wrapText="1"/>
      <protection/>
    </xf>
    <xf numFmtId="0" fontId="34" fillId="0" borderId="12" xfId="52" applyFont="1" applyFill="1" applyBorder="1" applyAlignment="1">
      <alignment horizontal="center"/>
      <protection/>
    </xf>
    <xf numFmtId="0" fontId="15" fillId="0" borderId="12" xfId="52" applyFont="1" applyFill="1" applyBorder="1" applyAlignment="1">
      <alignment horizontal="left" vertical="top" wrapText="1"/>
      <protection/>
    </xf>
    <xf numFmtId="0" fontId="2" fillId="0" borderId="12" xfId="52" applyFont="1" applyFill="1" applyBorder="1" applyAlignment="1">
      <alignment wrapText="1"/>
      <protection/>
    </xf>
    <xf numFmtId="0" fontId="2" fillId="0" borderId="12" xfId="52" applyFont="1" applyFill="1" applyBorder="1" applyAlignment="1">
      <alignment horizontal="center"/>
      <protection/>
    </xf>
    <xf numFmtId="0" fontId="2" fillId="0" borderId="20" xfId="52" applyFont="1" applyFill="1" applyBorder="1" applyAlignment="1">
      <alignment horizontal="center" wrapText="1"/>
      <protection/>
    </xf>
    <xf numFmtId="0" fontId="2" fillId="0" borderId="20" xfId="52" applyFont="1" applyFill="1" applyBorder="1" applyAlignment="1">
      <alignment horizontal="center"/>
      <protection/>
    </xf>
    <xf numFmtId="0" fontId="3" fillId="0" borderId="13" xfId="52" applyFont="1" applyFill="1" applyBorder="1" applyAlignment="1">
      <alignment horizontal="center" vertical="top"/>
      <protection/>
    </xf>
    <xf numFmtId="0" fontId="7" fillId="0" borderId="20" xfId="52" applyFont="1" applyFill="1" applyBorder="1" applyAlignment="1">
      <alignment horizontal="center" vertical="top"/>
      <protection/>
    </xf>
    <xf numFmtId="0" fontId="7" fillId="0" borderId="12" xfId="52" applyFont="1" applyFill="1" applyBorder="1" applyAlignment="1">
      <alignment horizontal="center" vertical="top"/>
      <protection/>
    </xf>
    <xf numFmtId="0" fontId="2" fillId="0" borderId="0" xfId="52" applyFont="1" applyFill="1" applyBorder="1" applyAlignment="1">
      <alignment horizontal="left" wrapText="1"/>
      <protection/>
    </xf>
    <xf numFmtId="0" fontId="2" fillId="0" borderId="0" xfId="52" applyFont="1" applyFill="1" applyBorder="1" applyAlignment="1">
      <alignment horizontal="center"/>
      <protection/>
    </xf>
    <xf numFmtId="0" fontId="3" fillId="0" borderId="0" xfId="52" applyFont="1" applyFill="1" applyBorder="1" applyAlignment="1">
      <alignment horizontal="center" vertical="top"/>
      <protection/>
    </xf>
    <xf numFmtId="0" fontId="7" fillId="0" borderId="0" xfId="52" applyFont="1" applyFill="1" applyBorder="1" applyAlignment="1">
      <alignment horizontal="center" vertical="top"/>
      <protection/>
    </xf>
    <xf numFmtId="0" fontId="2" fillId="24" borderId="0" xfId="52" applyFont="1" applyFill="1" applyBorder="1" applyAlignment="1">
      <alignment horizontal="left" wrapText="1"/>
      <protection/>
    </xf>
    <xf numFmtId="0" fontId="10" fillId="24" borderId="0" xfId="52" applyFont="1" applyFill="1" applyBorder="1" applyAlignment="1">
      <alignment horizontal="left"/>
      <protection/>
    </xf>
    <xf numFmtId="0" fontId="7" fillId="24" borderId="0" xfId="52" applyFont="1" applyFill="1" applyBorder="1" applyAlignment="1">
      <alignment horizontal="left" vertical="top"/>
      <protection/>
    </xf>
    <xf numFmtId="0" fontId="3" fillId="24" borderId="10" xfId="52" applyFont="1" applyFill="1" applyBorder="1">
      <alignment/>
      <protection/>
    </xf>
    <xf numFmtId="0" fontId="10" fillId="24" borderId="0" xfId="52" applyFont="1" applyFill="1" applyBorder="1" applyAlignment="1">
      <alignment horizontal="left" wrapText="1"/>
      <protection/>
    </xf>
    <xf numFmtId="0" fontId="33" fillId="24" borderId="0" xfId="52" applyFont="1" applyFill="1" applyBorder="1" applyAlignment="1">
      <alignment horizontal="center"/>
      <protection/>
    </xf>
    <xf numFmtId="0" fontId="7" fillId="24" borderId="0" xfId="52" applyFont="1" applyFill="1" applyBorder="1" applyAlignment="1">
      <alignment horizontal="center" vertical="top"/>
      <protection/>
    </xf>
    <xf numFmtId="0" fontId="39" fillId="24" borderId="16" xfId="52" applyFont="1" applyFill="1" applyBorder="1" applyAlignment="1">
      <alignment horizontal="center"/>
      <protection/>
    </xf>
    <xf numFmtId="0" fontId="33" fillId="24" borderId="0" xfId="52" applyFont="1" applyFill="1" applyBorder="1" applyAlignment="1">
      <alignment horizontal="center" wrapText="1"/>
      <protection/>
    </xf>
    <xf numFmtId="0" fontId="7" fillId="24" borderId="0" xfId="52" applyFont="1" applyFill="1" applyBorder="1" applyAlignment="1">
      <alignment horizontal="centerContinuous"/>
      <protection/>
    </xf>
    <xf numFmtId="0" fontId="3" fillId="24" borderId="0" xfId="52" applyFont="1" applyFill="1" applyBorder="1" applyAlignment="1">
      <alignment horizontal="center" wrapText="1"/>
      <protection/>
    </xf>
    <xf numFmtId="0" fontId="3" fillId="24" borderId="0" xfId="52" applyFont="1" applyFill="1" applyBorder="1" applyAlignment="1">
      <alignment wrapText="1"/>
      <protection/>
    </xf>
    <xf numFmtId="0" fontId="10" fillId="24" borderId="0" xfId="52" applyFont="1" applyFill="1" applyAlignment="1">
      <alignment wrapText="1"/>
      <protection/>
    </xf>
    <xf numFmtId="0" fontId="39" fillId="24" borderId="0" xfId="52" applyFont="1" applyFill="1" applyBorder="1" applyAlignment="1">
      <alignment horizontal="centerContinuous"/>
      <protection/>
    </xf>
    <xf numFmtId="0" fontId="39" fillId="24" borderId="0" xfId="52" applyFont="1" applyFill="1" applyBorder="1" applyAlignment="1">
      <alignment horizontal="left" wrapText="1"/>
      <protection/>
    </xf>
    <xf numFmtId="0" fontId="39" fillId="24" borderId="0" xfId="52" applyFont="1" applyFill="1" applyAlignment="1">
      <alignment wrapText="1"/>
      <protection/>
    </xf>
    <xf numFmtId="0" fontId="3" fillId="24" borderId="0" xfId="52" applyFont="1" applyFill="1" applyBorder="1">
      <alignment/>
      <protection/>
    </xf>
    <xf numFmtId="0" fontId="10" fillId="24" borderId="0" xfId="52" applyFont="1" applyFill="1" applyAlignment="1">
      <alignment horizontal="left" wrapText="1"/>
      <protection/>
    </xf>
    <xf numFmtId="0" fontId="39" fillId="0" borderId="0" xfId="52" applyFont="1" applyFill="1" applyBorder="1" applyAlignment="1">
      <alignment horizontal="centerContinuous"/>
      <protection/>
    </xf>
    <xf numFmtId="0" fontId="36" fillId="0" borderId="0" xfId="52" applyFont="1" applyBorder="1" applyAlignment="1">
      <alignment horizontal="center"/>
      <protection/>
    </xf>
    <xf numFmtId="0" fontId="39" fillId="0" borderId="0" xfId="52" applyFont="1" applyBorder="1" applyAlignment="1">
      <alignment horizontal="center"/>
      <protection/>
    </xf>
    <xf numFmtId="0" fontId="8" fillId="0" borderId="0" xfId="52" applyFont="1" applyFill="1" applyAlignment="1">
      <alignment/>
      <protection/>
    </xf>
    <xf numFmtId="0" fontId="7" fillId="0" borderId="0" xfId="52" applyFont="1" applyFill="1" applyBorder="1">
      <alignment/>
      <protection/>
    </xf>
    <xf numFmtId="0" fontId="7" fillId="0" borderId="0" xfId="52" applyFont="1" applyFill="1" applyAlignment="1">
      <alignment horizontal="centerContinuous"/>
      <protection/>
    </xf>
    <xf numFmtId="0" fontId="8" fillId="0" borderId="0" xfId="52" applyFont="1">
      <alignment/>
      <protection/>
    </xf>
    <xf numFmtId="14" fontId="0" fillId="0" borderId="10" xfId="0" applyNumberFormat="1" applyFill="1" applyBorder="1" applyAlignment="1">
      <alignment horizontal="center"/>
    </xf>
    <xf numFmtId="0" fontId="46" fillId="0" borderId="12" xfId="52" applyFont="1" applyBorder="1" applyAlignment="1">
      <alignment horizontal="center" vertical="top" wrapText="1"/>
      <protection/>
    </xf>
    <xf numFmtId="0" fontId="47" fillId="0" borderId="12" xfId="52" applyFont="1" applyBorder="1">
      <alignment/>
      <protection/>
    </xf>
    <xf numFmtId="0" fontId="34" fillId="0" borderId="0" xfId="52" applyFont="1" applyAlignment="1">
      <alignment wrapText="1"/>
      <protection/>
    </xf>
    <xf numFmtId="0" fontId="3" fillId="0" borderId="0" xfId="52" applyFont="1" applyFill="1" applyAlignment="1">
      <alignment horizontal="center"/>
      <protection/>
    </xf>
    <xf numFmtId="0" fontId="10" fillId="0" borderId="12" xfId="52" applyFont="1" applyFill="1" applyBorder="1" applyAlignment="1">
      <alignment horizontal="center" vertical="top"/>
      <protection/>
    </xf>
    <xf numFmtId="0" fontId="15" fillId="0" borderId="12" xfId="52" applyFont="1" applyFill="1" applyBorder="1">
      <alignment/>
      <protection/>
    </xf>
    <xf numFmtId="0" fontId="3" fillId="0" borderId="12" xfId="52" applyFont="1" applyFill="1" applyBorder="1">
      <alignment/>
      <protection/>
    </xf>
    <xf numFmtId="0" fontId="36" fillId="0" borderId="12" xfId="52" applyFont="1" applyFill="1" applyBorder="1">
      <alignment/>
      <protection/>
    </xf>
    <xf numFmtId="0" fontId="37" fillId="0" borderId="12" xfId="52" applyFont="1" applyFill="1" applyBorder="1">
      <alignment/>
      <protection/>
    </xf>
    <xf numFmtId="0" fontId="7" fillId="0" borderId="0" xfId="52" applyFont="1" applyFill="1" applyBorder="1" applyAlignment="1">
      <alignment horizontal="left" vertical="top"/>
      <protection/>
    </xf>
    <xf numFmtId="0" fontId="39" fillId="24" borderId="0" xfId="52" applyFont="1" applyFill="1" applyBorder="1" applyAlignment="1">
      <alignment horizontal="center"/>
      <protection/>
    </xf>
    <xf numFmtId="0" fontId="6" fillId="0" borderId="0" xfId="52" applyFont="1" applyAlignment="1">
      <alignment horizontal="center"/>
      <protection/>
    </xf>
    <xf numFmtId="0" fontId="0" fillId="24" borderId="10" xfId="0" applyFill="1" applyBorder="1" applyAlignment="1">
      <alignment/>
    </xf>
    <xf numFmtId="0" fontId="0" fillId="24" borderId="0" xfId="0" applyFont="1" applyFill="1" applyBorder="1" applyAlignment="1">
      <alignment/>
    </xf>
    <xf numFmtId="0" fontId="13" fillId="24" borderId="0" xfId="0" applyFont="1" applyFill="1" applyBorder="1" applyAlignment="1">
      <alignment horizontal="center"/>
    </xf>
    <xf numFmtId="0" fontId="19" fillId="0" borderId="10" xfId="0" applyFont="1" applyBorder="1" applyAlignment="1">
      <alignment horizontal="left"/>
    </xf>
    <xf numFmtId="0" fontId="13" fillId="24" borderId="10" xfId="0" applyFont="1" applyFill="1" applyBorder="1" applyAlignment="1">
      <alignment horizontal="center"/>
    </xf>
    <xf numFmtId="14" fontId="0" fillId="0" borderId="0" xfId="0" applyNumberFormat="1" applyAlignment="1">
      <alignment/>
    </xf>
    <xf numFmtId="0" fontId="14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19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0" fillId="0" borderId="12" xfId="0" applyFill="1" applyBorder="1" applyAlignment="1">
      <alignment horizontal="center" vertical="center"/>
    </xf>
    <xf numFmtId="0" fontId="14" fillId="0" borderId="12" xfId="0" applyFont="1" applyFill="1" applyBorder="1" applyAlignment="1">
      <alignment horizontal="center"/>
    </xf>
    <xf numFmtId="0" fontId="0" fillId="0" borderId="12" xfId="0" applyFill="1" applyBorder="1" applyAlignment="1">
      <alignment horizontal="center" vertical="center" textRotation="90"/>
    </xf>
    <xf numFmtId="0" fontId="24" fillId="0" borderId="12" xfId="0" applyFont="1" applyFill="1" applyBorder="1" applyAlignment="1">
      <alignment horizontal="centerContinuous" wrapText="1"/>
    </xf>
    <xf numFmtId="1" fontId="14" fillId="0" borderId="12" xfId="0" applyNumberFormat="1" applyFont="1" applyFill="1" applyBorder="1" applyAlignment="1">
      <alignment horizontal="center" vertical="center"/>
    </xf>
    <xf numFmtId="0" fontId="29" fillId="0" borderId="12" xfId="0" applyFont="1" applyFill="1" applyBorder="1" applyAlignment="1">
      <alignment horizontal="center"/>
    </xf>
    <xf numFmtId="0" fontId="29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wrapText="1"/>
    </xf>
    <xf numFmtId="0" fontId="28" fillId="0" borderId="12" xfId="0" applyFont="1" applyFill="1" applyBorder="1" applyAlignment="1">
      <alignment/>
    </xf>
    <xf numFmtId="0" fontId="28" fillId="0" borderId="15" xfId="0" applyFont="1" applyFill="1" applyBorder="1" applyAlignment="1">
      <alignment/>
    </xf>
    <xf numFmtId="0" fontId="18" fillId="0" borderId="15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wrapText="1"/>
    </xf>
    <xf numFmtId="0" fontId="30" fillId="0" borderId="12" xfId="0" applyFont="1" applyFill="1" applyBorder="1" applyAlignment="1">
      <alignment horizontal="center" vertical="center"/>
    </xf>
    <xf numFmtId="0" fontId="17" fillId="0" borderId="12" xfId="0" applyFont="1" applyFill="1" applyBorder="1" applyAlignment="1">
      <alignment horizontal="left" wrapText="1"/>
    </xf>
    <xf numFmtId="0" fontId="14" fillId="0" borderId="15" xfId="0" applyFont="1" applyFill="1" applyBorder="1" applyAlignment="1">
      <alignment horizontal="center" vertical="center"/>
    </xf>
    <xf numFmtId="0" fontId="31" fillId="0" borderId="12" xfId="0" applyFont="1" applyFill="1" applyBorder="1" applyAlignment="1">
      <alignment horizontal="left" wrapText="1"/>
    </xf>
    <xf numFmtId="0" fontId="24" fillId="0" borderId="12" xfId="0" applyFont="1" applyFill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 vertical="center" textRotation="90"/>
    </xf>
    <xf numFmtId="0" fontId="18" fillId="0" borderId="12" xfId="0" applyFont="1" applyFill="1" applyBorder="1" applyAlignment="1">
      <alignment horizontal="center" vertical="center" wrapText="1"/>
    </xf>
    <xf numFmtId="0" fontId="49" fillId="0" borderId="0" xfId="0" applyFont="1" applyFill="1" applyAlignment="1" applyProtection="1">
      <alignment horizontal="left" vertical="center"/>
      <protection locked="0"/>
    </xf>
    <xf numFmtId="0" fontId="49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Border="1" applyAlignment="1">
      <alignment horizontal="left"/>
    </xf>
    <xf numFmtId="1" fontId="33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10" xfId="0" applyFont="1" applyFill="1" applyBorder="1" applyAlignment="1">
      <alignment horizontal="center" wrapText="1"/>
    </xf>
    <xf numFmtId="0" fontId="6" fillId="0" borderId="0" xfId="52" applyFont="1" applyBorder="1" applyAlignment="1">
      <alignment horizontal="center"/>
      <protection/>
    </xf>
    <xf numFmtId="0" fontId="8" fillId="24" borderId="10" xfId="0" applyFont="1" applyFill="1" applyBorder="1" applyAlignment="1">
      <alignment horizontal="center"/>
    </xf>
    <xf numFmtId="0" fontId="6" fillId="24" borderId="16" xfId="0" applyFont="1" applyFill="1" applyBorder="1" applyAlignment="1">
      <alignment horizontal="center"/>
    </xf>
    <xf numFmtId="0" fontId="8" fillId="24" borderId="10" xfId="0" applyFont="1" applyFill="1" applyBorder="1" applyAlignment="1">
      <alignment horizontal="right"/>
    </xf>
    <xf numFmtId="0" fontId="27" fillId="0" borderId="0" xfId="0" applyFont="1" applyAlignment="1">
      <alignment horizontal="center" wrapText="1"/>
    </xf>
    <xf numFmtId="0" fontId="12" fillId="24" borderId="10" xfId="0" applyFont="1" applyFill="1" applyBorder="1" applyAlignment="1">
      <alignment horizontal="center" wrapText="1"/>
    </xf>
    <xf numFmtId="0" fontId="13" fillId="24" borderId="16" xfId="0" applyFont="1" applyFill="1" applyBorder="1" applyAlignment="1">
      <alignment horizontal="center"/>
    </xf>
    <xf numFmtId="0" fontId="0" fillId="24" borderId="10" xfId="0" applyFill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0" fillId="0" borderId="0" xfId="0" applyFont="1" applyFill="1" applyAlignment="1">
      <alignment horizontal="center" wrapText="1"/>
    </xf>
    <xf numFmtId="0" fontId="15" fillId="0" borderId="10" xfId="0" applyFont="1" applyFill="1" applyBorder="1" applyAlignment="1">
      <alignment horizontal="center" wrapText="1"/>
    </xf>
    <xf numFmtId="0" fontId="13" fillId="24" borderId="0" xfId="0" applyFont="1" applyFill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0" xfId="52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 wrapText="1"/>
    </xf>
    <xf numFmtId="0" fontId="6" fillId="0" borderId="16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right"/>
    </xf>
    <xf numFmtId="0" fontId="27" fillId="0" borderId="0" xfId="0" applyFont="1" applyFill="1" applyAlignment="1">
      <alignment horizontal="center" wrapText="1"/>
    </xf>
    <xf numFmtId="0" fontId="12" fillId="0" borderId="10" xfId="0" applyFont="1" applyFill="1" applyBorder="1" applyAlignment="1">
      <alignment horizontal="center" wrapText="1"/>
    </xf>
    <xf numFmtId="0" fontId="13" fillId="0" borderId="16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14" fontId="25" fillId="0" borderId="10" xfId="0" applyNumberFormat="1" applyFont="1" applyFill="1" applyBorder="1" applyAlignment="1" applyProtection="1">
      <alignment horizontal="center" vertical="center"/>
      <protection/>
    </xf>
    <xf numFmtId="0" fontId="25" fillId="0" borderId="10" xfId="0" applyFont="1" applyFill="1" applyBorder="1" applyAlignment="1" applyProtection="1">
      <alignment horizontal="center" vertical="center"/>
      <protection/>
    </xf>
    <xf numFmtId="14" fontId="48" fillId="0" borderId="16" xfId="0" applyNumberFormat="1" applyFont="1" applyFill="1" applyBorder="1" applyAlignment="1" applyProtection="1">
      <alignment horizontal="center" vertical="top"/>
      <protection/>
    </xf>
    <xf numFmtId="0" fontId="48" fillId="0" borderId="16" xfId="0" applyFont="1" applyFill="1" applyBorder="1" applyAlignment="1" applyProtection="1">
      <alignment horizontal="center" vertical="top"/>
      <protection/>
    </xf>
    <xf numFmtId="0" fontId="25" fillId="0" borderId="0" xfId="0" applyFont="1" applyFill="1" applyAlignment="1" applyProtection="1">
      <alignment horizontal="left" vertical="center"/>
      <protection locked="0"/>
    </xf>
    <xf numFmtId="0" fontId="32" fillId="0" borderId="0" xfId="0" applyFont="1" applyFill="1" applyBorder="1" applyAlignment="1">
      <alignment horizontal="center"/>
    </xf>
    <xf numFmtId="14" fontId="3" fillId="0" borderId="10" xfId="0" applyNumberFormat="1" applyFont="1" applyFill="1" applyBorder="1" applyAlignment="1">
      <alignment horizontal="center"/>
    </xf>
    <xf numFmtId="0" fontId="33" fillId="0" borderId="0" xfId="52" applyFont="1" applyAlignment="1">
      <alignment horizontal="center" wrapText="1"/>
      <protection/>
    </xf>
    <xf numFmtId="0" fontId="8" fillId="24" borderId="10" xfId="52" applyFont="1" applyFill="1" applyBorder="1" applyAlignment="1">
      <alignment horizontal="center" wrapText="1"/>
      <protection/>
    </xf>
    <xf numFmtId="0" fontId="13" fillId="0" borderId="16" xfId="0" applyFont="1" applyBorder="1" applyAlignment="1">
      <alignment horizontal="center"/>
    </xf>
    <xf numFmtId="0" fontId="32" fillId="24" borderId="10" xfId="0" applyFont="1" applyFill="1" applyBorder="1" applyAlignment="1">
      <alignment horizontal="center"/>
    </xf>
    <xf numFmtId="0" fontId="7" fillId="0" borderId="10" xfId="52" applyFont="1" applyFill="1" applyBorder="1" applyAlignment="1">
      <alignment horizontal="left"/>
      <protection/>
    </xf>
    <xf numFmtId="0" fontId="7" fillId="0" borderId="10" xfId="52" applyFont="1" applyFill="1" applyBorder="1" applyAlignment="1">
      <alignment horizontal="left" wrapText="1"/>
      <protection/>
    </xf>
    <xf numFmtId="0" fontId="0" fillId="0" borderId="10" xfId="52" applyFill="1" applyBorder="1" applyAlignment="1">
      <alignment horizontal="left" wrapText="1"/>
      <protection/>
    </xf>
    <xf numFmtId="0" fontId="34" fillId="0" borderId="21" xfId="52" applyFont="1" applyFill="1" applyBorder="1" applyAlignment="1">
      <alignment horizontal="left" wrapText="1"/>
      <protection/>
    </xf>
    <xf numFmtId="0" fontId="0" fillId="0" borderId="21" xfId="52" applyFont="1" applyFill="1" applyBorder="1" applyAlignment="1">
      <alignment horizontal="left" wrapText="1"/>
      <protection/>
    </xf>
    <xf numFmtId="0" fontId="45" fillId="0" borderId="22" xfId="52" applyFont="1" applyBorder="1" applyAlignment="1">
      <alignment horizontal="left"/>
      <protection/>
    </xf>
    <xf numFmtId="0" fontId="14" fillId="0" borderId="19" xfId="52" applyFont="1" applyBorder="1" applyAlignment="1">
      <alignment horizontal="left"/>
      <protection/>
    </xf>
    <xf numFmtId="0" fontId="3" fillId="0" borderId="12" xfId="52" applyFont="1" applyBorder="1" applyAlignment="1">
      <alignment horizontal="center" vertical="top" wrapText="1"/>
      <protection/>
    </xf>
    <xf numFmtId="0" fontId="39" fillId="24" borderId="16" xfId="52" applyFont="1" applyFill="1" applyBorder="1" applyAlignment="1">
      <alignment horizontal="center"/>
      <protection/>
    </xf>
    <xf numFmtId="0" fontId="39" fillId="0" borderId="0" xfId="52" applyFont="1" applyBorder="1" applyAlignment="1">
      <alignment horizont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20" xfId="52" applyFont="1" applyBorder="1" applyAlignment="1">
      <alignment horizontal="center" vertical="center"/>
      <protection/>
    </xf>
    <xf numFmtId="0" fontId="3" fillId="0" borderId="15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top" wrapText="1"/>
      <protection/>
    </xf>
    <xf numFmtId="0" fontId="3" fillId="0" borderId="20" xfId="52" applyFont="1" applyBorder="1" applyAlignment="1">
      <alignment horizontal="center" vertical="top" wrapText="1"/>
      <protection/>
    </xf>
    <xf numFmtId="0" fontId="3" fillId="0" borderId="15" xfId="52" applyFont="1" applyBorder="1" applyAlignment="1">
      <alignment horizontal="center" vertical="top" wrapText="1"/>
      <protection/>
    </xf>
    <xf numFmtId="0" fontId="15" fillId="0" borderId="13" xfId="52" applyFont="1" applyBorder="1" applyAlignment="1">
      <alignment horizontal="center" vertical="center" wrapText="1"/>
      <protection/>
    </xf>
    <xf numFmtId="0" fontId="15" fillId="0" borderId="15" xfId="52" applyFont="1" applyBorder="1" applyAlignment="1">
      <alignment horizontal="center" vertical="center" wrapText="1"/>
      <protection/>
    </xf>
    <xf numFmtId="0" fontId="34" fillId="0" borderId="12" xfId="52" applyFont="1" applyBorder="1" applyAlignment="1">
      <alignment horizontal="center" vertical="center" wrapText="1"/>
      <protection/>
    </xf>
    <xf numFmtId="0" fontId="19" fillId="0" borderId="12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 wrapText="1"/>
      <protection/>
    </xf>
    <xf numFmtId="0" fontId="0" fillId="0" borderId="12" xfId="52" applyFont="1" applyBorder="1" applyAlignment="1">
      <alignment horizontal="center" vertical="center"/>
      <protection/>
    </xf>
    <xf numFmtId="0" fontId="8" fillId="24" borderId="10" xfId="0" applyFont="1" applyFill="1" applyBorder="1" applyAlignment="1">
      <alignment horizontal="center" wrapText="1"/>
    </xf>
    <xf numFmtId="0" fontId="6" fillId="0" borderId="16" xfId="0" applyFont="1" applyBorder="1" applyAlignment="1">
      <alignment horizontal="center"/>
    </xf>
    <xf numFmtId="0" fontId="7" fillId="24" borderId="10" xfId="0" applyFont="1" applyFill="1" applyBorder="1" applyAlignment="1" applyProtection="1">
      <alignment horizontal="center" wrapText="1"/>
      <protection locked="0"/>
    </xf>
    <xf numFmtId="0" fontId="6" fillId="24" borderId="0" xfId="0" applyFont="1" applyFill="1" applyBorder="1" applyAlignment="1">
      <alignment horizontal="center"/>
    </xf>
    <xf numFmtId="0" fontId="27" fillId="0" borderId="0" xfId="0" applyFont="1" applyAlignment="1" applyProtection="1">
      <alignment horizontal="center" wrapText="1"/>
      <protection locked="0"/>
    </xf>
    <xf numFmtId="0" fontId="19" fillId="24" borderId="10" xfId="0" applyFont="1" applyFill="1" applyBorder="1" applyAlignment="1" applyProtection="1">
      <alignment horizontal="center"/>
      <protection locked="0"/>
    </xf>
    <xf numFmtId="0" fontId="13" fillId="0" borderId="16" xfId="0" applyFont="1" applyBorder="1" applyAlignment="1" applyProtection="1">
      <alignment horizontal="center"/>
      <protection locked="0"/>
    </xf>
    <xf numFmtId="0" fontId="0" fillId="24" borderId="10" xfId="0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 wrapText="1"/>
      <protection locked="0"/>
    </xf>
    <xf numFmtId="0" fontId="8" fillId="0" borderId="10" xfId="0" applyFont="1" applyFill="1" applyBorder="1" applyAlignment="1" applyProtection="1">
      <alignment horizontal="center" wrapText="1"/>
      <protection locked="0"/>
    </xf>
    <xf numFmtId="0" fontId="0" fillId="24" borderId="0" xfId="0" applyFont="1" applyFill="1" applyAlignment="1" applyProtection="1">
      <alignment horizontal="center" wrapText="1"/>
      <protection locked="0"/>
    </xf>
    <xf numFmtId="0" fontId="15" fillId="24" borderId="10" xfId="0" applyFont="1" applyFill="1" applyBorder="1" applyAlignment="1" applyProtection="1">
      <alignment horizontal="center" wrapText="1"/>
      <protection locked="0"/>
    </xf>
    <xf numFmtId="0" fontId="0" fillId="0" borderId="2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6" fillId="24" borderId="16" xfId="52" applyFont="1" applyFill="1" applyBorder="1" applyAlignment="1">
      <alignment horizontal="center"/>
      <protection/>
    </xf>
    <xf numFmtId="0" fontId="6" fillId="24" borderId="0" xfId="0" applyFont="1" applyFill="1" applyBorder="1" applyAlignment="1">
      <alignment horizontal="left"/>
    </xf>
    <xf numFmtId="0" fontId="11" fillId="24" borderId="0" xfId="0" applyFont="1" applyFill="1" applyAlignment="1">
      <alignment horizontal="center"/>
    </xf>
    <xf numFmtId="0" fontId="12" fillId="24" borderId="0" xfId="0" applyFont="1" applyFill="1" applyAlignment="1">
      <alignment horizontal="center"/>
    </xf>
    <xf numFmtId="0" fontId="12" fillId="24" borderId="10" xfId="0" applyFont="1" applyFill="1" applyBorder="1" applyAlignment="1" applyProtection="1">
      <alignment horizontal="center" wrapText="1"/>
      <protection locked="0"/>
    </xf>
    <xf numFmtId="0" fontId="13" fillId="24" borderId="16" xfId="0" applyFont="1" applyFill="1" applyBorder="1" applyAlignment="1" applyProtection="1">
      <alignment horizontal="left"/>
      <protection locked="0"/>
    </xf>
    <xf numFmtId="0" fontId="0" fillId="24" borderId="10" xfId="0" applyFill="1" applyBorder="1" applyAlignment="1" applyProtection="1">
      <alignment horizontal="center"/>
      <protection locked="0"/>
    </xf>
    <xf numFmtId="0" fontId="8" fillId="24" borderId="21" xfId="0" applyFont="1" applyFill="1" applyBorder="1" applyAlignment="1" applyProtection="1">
      <alignment horizontal="center" wrapText="1"/>
      <protection locked="0"/>
    </xf>
    <xf numFmtId="0" fontId="7" fillId="24" borderId="21" xfId="0" applyFont="1" applyFill="1" applyBorder="1" applyAlignment="1" applyProtection="1">
      <alignment horizontal="center" wrapText="1"/>
      <protection locked="0"/>
    </xf>
    <xf numFmtId="0" fontId="15" fillId="24" borderId="21" xfId="0" applyFont="1" applyFill="1" applyBorder="1" applyAlignment="1" applyProtection="1">
      <alignment horizontal="center" wrapText="1"/>
      <protection locked="0"/>
    </xf>
    <xf numFmtId="0" fontId="16" fillId="24" borderId="10" xfId="0" applyFont="1" applyFill="1" applyBorder="1" applyAlignment="1">
      <alignment horizontal="center"/>
    </xf>
    <xf numFmtId="0" fontId="16" fillId="24" borderId="18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/>
    </xf>
    <xf numFmtId="0" fontId="25" fillId="0" borderId="10" xfId="0" applyFont="1" applyFill="1" applyBorder="1" applyAlignment="1">
      <alignment horizontal="center" vertical="top"/>
    </xf>
    <xf numFmtId="0" fontId="0" fillId="24" borderId="12" xfId="0" applyFont="1" applyFill="1" applyBorder="1" applyAlignment="1">
      <alignment horizontal="center" vertical="center"/>
    </xf>
    <xf numFmtId="0" fontId="0" fillId="24" borderId="23" xfId="0" applyFont="1" applyFill="1" applyBorder="1" applyAlignment="1">
      <alignment horizontal="center" vertical="center"/>
    </xf>
    <xf numFmtId="0" fontId="0" fillId="24" borderId="20" xfId="0" applyFont="1" applyFill="1" applyBorder="1" applyAlignment="1">
      <alignment horizontal="center" vertical="center"/>
    </xf>
    <xf numFmtId="0" fontId="0" fillId="24" borderId="14" xfId="0" applyFont="1" applyFill="1" applyBorder="1" applyAlignment="1">
      <alignment horizontal="center" vertical="center"/>
    </xf>
    <xf numFmtId="0" fontId="17" fillId="24" borderId="13" xfId="0" applyFont="1" applyFill="1" applyBorder="1" applyAlignment="1">
      <alignment horizontal="center" vertical="center"/>
    </xf>
    <xf numFmtId="0" fontId="17" fillId="24" borderId="14" xfId="0" applyFont="1" applyFill="1" applyBorder="1" applyAlignment="1">
      <alignment horizontal="center" vertical="center"/>
    </xf>
    <xf numFmtId="0" fontId="7" fillId="0" borderId="10" xfId="0" applyFont="1" applyFill="1" applyBorder="1" applyAlignment="1" applyProtection="1">
      <alignment horizontal="center" wrapText="1"/>
      <protection locked="0"/>
    </xf>
    <xf numFmtId="0" fontId="6" fillId="0" borderId="16" xfId="52" applyFont="1" applyFill="1" applyBorder="1" applyAlignment="1">
      <alignment horizontal="center"/>
      <protection/>
    </xf>
    <xf numFmtId="0" fontId="8" fillId="0" borderId="1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10" xfId="0" applyFont="1" applyFill="1" applyBorder="1" applyAlignment="1" applyProtection="1">
      <alignment horizontal="center" wrapText="1"/>
      <protection locked="0"/>
    </xf>
    <xf numFmtId="0" fontId="13" fillId="0" borderId="16" xfId="0" applyFont="1" applyFill="1" applyBorder="1" applyAlignment="1" applyProtection="1">
      <alignment horizontal="left"/>
      <protection locked="0"/>
    </xf>
    <xf numFmtId="0" fontId="0" fillId="0" borderId="10" xfId="0" applyFill="1" applyBorder="1" applyAlignment="1" applyProtection="1">
      <alignment horizontal="center"/>
      <protection locked="0"/>
    </xf>
    <xf numFmtId="0" fontId="8" fillId="0" borderId="21" xfId="0" applyFont="1" applyFill="1" applyBorder="1" applyAlignment="1" applyProtection="1">
      <alignment horizontal="center" wrapText="1"/>
      <protection locked="0"/>
    </xf>
    <xf numFmtId="0" fontId="7" fillId="0" borderId="21" xfId="0" applyFont="1" applyFill="1" applyBorder="1" applyAlignment="1" applyProtection="1">
      <alignment horizontal="center" wrapText="1"/>
      <protection locked="0"/>
    </xf>
    <xf numFmtId="0" fontId="15" fillId="0" borderId="21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>
      <alignment horizontal="center"/>
    </xf>
    <xf numFmtId="0" fontId="16" fillId="0" borderId="18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center" vertical="center"/>
    </xf>
    <xf numFmtId="0" fontId="26" fillId="0" borderId="10" xfId="0" applyFont="1" applyFill="1" applyBorder="1" applyAlignment="1" applyProtection="1">
      <alignment horizontal="center"/>
      <protection locked="0"/>
    </xf>
    <xf numFmtId="4" fontId="0" fillId="0" borderId="12" xfId="0" applyNumberFormat="1" applyFill="1" applyBorder="1" applyAlignment="1" applyProtection="1">
      <alignment horizontal="center" vertical="center"/>
      <protection locked="0"/>
    </xf>
  </cellXfs>
  <cellStyles count="50">
    <cellStyle name="Normal" xfId="0"/>
    <cellStyle name="20% — Акцент1" xfId="15"/>
    <cellStyle name="20% — Акцент2" xfId="16"/>
    <cellStyle name="20% — Акцент3" xfId="17"/>
    <cellStyle name="20% — Акцент4" xfId="18"/>
    <cellStyle name="20% — Акцент5" xfId="19"/>
    <cellStyle name="20% — Акцент6" xfId="20"/>
    <cellStyle name="40% — Акцент1" xfId="21"/>
    <cellStyle name="40% — Акцент2" xfId="22"/>
    <cellStyle name="40% — Акцент3" xfId="23"/>
    <cellStyle name="40% — Акцент4" xfId="24"/>
    <cellStyle name="40% — Акцент5" xfId="25"/>
    <cellStyle name="40% — Акцент6" xfId="26"/>
    <cellStyle name="60% — Акцент1" xfId="27"/>
    <cellStyle name="60% — Акцент2" xfId="28"/>
    <cellStyle name="60% — Акцент3" xfId="29"/>
    <cellStyle name="60% — Акцент4" xfId="30"/>
    <cellStyle name="60% — Акцент5" xfId="31"/>
    <cellStyle name="60% 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" xfId="45"/>
    <cellStyle name="Заголовок 1" xfId="46"/>
    <cellStyle name="Заголовок 2" xfId="47"/>
    <cellStyle name="Заголовок 3" xfId="48"/>
    <cellStyle name="Заголовок 4" xfId="49"/>
    <cellStyle name="Итого" xfId="50"/>
    <cellStyle name="Нейтральный" xfId="51"/>
    <cellStyle name="Обычный_Dod5kochtor" xfId="52"/>
    <cellStyle name="Followed Hyperlink" xfId="53"/>
    <cellStyle name="Плохой" xfId="54"/>
    <cellStyle name="Пояснительный текст" xfId="55"/>
    <cellStyle name="Предупреждающий текст" xfId="56"/>
    <cellStyle name="Примечание" xfId="57"/>
    <cellStyle name="Проверить ячейку" xfId="58"/>
    <cellStyle name="Percent" xfId="59"/>
    <cellStyle name="Связанная ячейка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externalLink" Target="externalLinks/externalLink1.xml" /><Relationship Id="rId32" Type="http://schemas.openxmlformats.org/officeDocument/2006/relationships/externalLink" Target="externalLinks/externalLink2.xml" /><Relationship Id="rId33" Type="http://schemas.openxmlformats.org/officeDocument/2006/relationships/externalLink" Target="externalLinks/externalLink3.xml" /><Relationship Id="rId3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\Desktop\&#1047;&#1072;&#1075;&#1072;&#1083;&#1100;&#1085;&#1080;&#1081;%20&#1092;&#1086;&#1085;&#1076;%202023%20&#1088;.&#1079;&#1084;&#1110;&#1085;&#1080;%20&#1076;&#1086;&#1074;&#1110;&#1076;&#1086;&#1082;\&#1095;&#1077;&#1088;&#1074;&#1077;&#1085;&#1100;%20%202023\&#1065;&#1086;&#1084;&#1080;&#1089;&#1103;&#1095;&#1085;.-&#1047;&#1040;&#1043;&#1040;&#1051;&#1068;&#1053;%20&#1060;&#1054;&#1053;&#1044;%202023%20-%20&#1055;&#1051;&#1040;&#1053;%20&#8212;%20&#1082;&#1086;&#1087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44;&#1086;&#1082;&#1091;&#1084;&#1077;&#1085;&#1090;&#1080;\&#1056;&#1110;&#1095;&#1085;&#1080;&#1081;%20&#1087;&#1083;&#1072;&#1085;%20&#1089;&#1087;&#1077;&#1094;&#1110;&#1072;&#1083;&#1100;&#1085;&#1086;&#1075;&#1086;%20&#1092;&#1086;&#1085;&#1076;&#1091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&#1055;&#1051;&#1040;&#1053;&#1054;&#1042;&#1048;&#1049;\&#1057;&#1074;&#1086;&#1076;%20&#1091;&#1090;&#1086;&#1095;&#1085;&#1077;&#1085;&#1080;&#1081;%20-&#1047;&#1072;&#1075;&#1072;&#1083;&#1100;&#1085;&#1080;&#1081;%20&#1092;&#1086;&#1085;&#1076;%202023%20&#1088;\&#1095;&#1077;&#1088;&#1074;&#1077;&#1085;&#1100;%20%202023\&#1057;&#1074;&#1086;&#1076;%20&#1091;&#1090;&#1086;&#1095;&#1085;&#1077;&#1085;&#1080;&#108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Особл освіт 1"/>
      <sheetName val="освітня 01"/>
      <sheetName val="дотац 01"/>
      <sheetName val="місцев. 01"/>
      <sheetName val="спільні 01"/>
      <sheetName val="місцеві (Курсові)1"/>
      <sheetName val="Особл освіт 2"/>
      <sheetName val="лютий"/>
      <sheetName val="освіт 02"/>
      <sheetName val="дотац 02"/>
      <sheetName val="місцевий 02"/>
      <sheetName val="райн(курсові)2"/>
      <sheetName val="дотац 03"/>
      <sheetName val="березень"/>
      <sheetName val="спільні 02"/>
      <sheetName val="Особл освіт 3"/>
      <sheetName val="освітн 03"/>
      <sheetName val="район 03"/>
      <sheetName val="спільні 03"/>
      <sheetName val="район(курсові)3"/>
      <sheetName val="квітень"/>
      <sheetName val="Особл освіт 4"/>
      <sheetName val="район 04"/>
      <sheetName val="освітн 04"/>
      <sheetName val="спільні 04"/>
      <sheetName val="дотац 04"/>
      <sheetName val="район(курсові)4"/>
      <sheetName val="травень"/>
      <sheetName val="Особл освіт5"/>
      <sheetName val="район 05"/>
      <sheetName val="освітн 05"/>
      <sheetName val="спільні 05"/>
      <sheetName val="дотац 05"/>
      <sheetName val="район(курсові)5"/>
      <sheetName val="червень"/>
      <sheetName val="Особл освіт 6"/>
      <sheetName val="освітн 06"/>
      <sheetName val="спільні 06"/>
      <sheetName val="район 06"/>
      <sheetName val="дотац 06"/>
      <sheetName val="район(курс)6"/>
      <sheetName val="липень"/>
      <sheetName val="Особл осві 7"/>
      <sheetName val="освітн 07"/>
      <sheetName val="район 07"/>
      <sheetName val="спільні 07"/>
      <sheetName val="дотац 07"/>
      <sheetName val="район(курс)7"/>
      <sheetName val="освітн 08"/>
      <sheetName val="серпень"/>
      <sheetName val="Особл освіт 8"/>
      <sheetName val="район 08"/>
      <sheetName val="спільні 08"/>
      <sheetName val="дотац 08"/>
      <sheetName val="район(курс)8"/>
      <sheetName val="вересень"/>
      <sheetName val="Особл осві 9"/>
      <sheetName val="освітн 09"/>
      <sheetName val="район 09"/>
      <sheetName val="спільні 09"/>
      <sheetName val="дотац 09"/>
      <sheetName val="район(курси)9"/>
      <sheetName val="жовтень"/>
      <sheetName val="Особл освіт 10"/>
      <sheetName val="освітн 10"/>
      <sheetName val="район 10"/>
      <sheetName val="спільні 10"/>
      <sheetName val="дотац 10"/>
      <sheetName val="райн(курс)10"/>
      <sheetName val="листопад"/>
      <sheetName val="район 11"/>
      <sheetName val="Особл освіт 11"/>
      <sheetName val="освітн 11"/>
      <sheetName val="спільні 11"/>
      <sheetName val="райо(курс)11"/>
      <sheetName val="дотац 11"/>
      <sheetName val="грудень"/>
      <sheetName val="Особл освіт 12"/>
      <sheetName val="освітн 12"/>
      <sheetName val="район 12"/>
      <sheetName val="спільні 12"/>
      <sheetName val="дотац 12"/>
      <sheetName val="район(курс)12"/>
      <sheetName val="Лист1"/>
    </sheetNames>
    <sheetDataSet>
      <sheetData sheetId="80">
        <row r="8">
          <cell r="BR8">
            <v>337107</v>
          </cell>
          <cell r="BS8">
            <v>18400</v>
          </cell>
          <cell r="BT8">
            <v>180625</v>
          </cell>
          <cell r="BV8">
            <v>7000</v>
          </cell>
        </row>
        <row r="9">
          <cell r="BO9">
            <v>52050</v>
          </cell>
          <cell r="BR9">
            <v>1000300</v>
          </cell>
          <cell r="BS9">
            <v>92000</v>
          </cell>
          <cell r="BT9">
            <v>406250</v>
          </cell>
          <cell r="BV9">
            <v>12000</v>
          </cell>
        </row>
        <row r="10">
          <cell r="BO10">
            <v>49650</v>
          </cell>
          <cell r="BR10">
            <v>907929</v>
          </cell>
          <cell r="BS10">
            <v>94136</v>
          </cell>
          <cell r="BT10">
            <v>383406</v>
          </cell>
          <cell r="BV10">
            <v>6000</v>
          </cell>
          <cell r="BZ10">
            <v>800</v>
          </cell>
        </row>
        <row r="11">
          <cell r="BP11">
            <v>0</v>
          </cell>
          <cell r="BR11">
            <v>459355</v>
          </cell>
          <cell r="BS11">
            <v>31280</v>
          </cell>
          <cell r="BT11">
            <v>199375</v>
          </cell>
          <cell r="BV11">
            <v>13800</v>
          </cell>
          <cell r="BZ11">
            <v>800</v>
          </cell>
        </row>
        <row r="12">
          <cell r="BO12">
            <v>41450</v>
          </cell>
          <cell r="BR12">
            <v>780167</v>
          </cell>
          <cell r="BS12">
            <v>22080</v>
          </cell>
          <cell r="BT12">
            <v>134375</v>
          </cell>
          <cell r="BV12">
            <v>5100</v>
          </cell>
          <cell r="BZ12">
            <v>800</v>
          </cell>
        </row>
        <row r="13">
          <cell r="BO13">
            <v>51700</v>
          </cell>
          <cell r="BR13">
            <v>340630</v>
          </cell>
          <cell r="BS13">
            <v>0</v>
          </cell>
          <cell r="BT13">
            <v>248125</v>
          </cell>
          <cell r="BV13">
            <v>6000</v>
          </cell>
          <cell r="BZ13">
            <v>800</v>
          </cell>
        </row>
        <row r="14">
          <cell r="BO14">
            <v>6500</v>
          </cell>
          <cell r="BU14">
            <v>63</v>
          </cell>
        </row>
        <row r="15">
          <cell r="BO15">
            <v>6500</v>
          </cell>
        </row>
        <row r="17">
          <cell r="BO17">
            <v>57800</v>
          </cell>
          <cell r="BT17">
            <v>106250</v>
          </cell>
          <cell r="BU17">
            <v>506000</v>
          </cell>
          <cell r="BV17">
            <v>8500</v>
          </cell>
          <cell r="BZ17">
            <v>1800</v>
          </cell>
        </row>
        <row r="19">
          <cell r="BO19">
            <v>44500</v>
          </cell>
          <cell r="BT19">
            <v>154375</v>
          </cell>
          <cell r="BU19">
            <v>460000</v>
          </cell>
          <cell r="BV19">
            <v>5500</v>
          </cell>
          <cell r="BZ19">
            <v>1800</v>
          </cell>
        </row>
        <row r="20">
          <cell r="BO20">
            <v>46150</v>
          </cell>
          <cell r="BR20">
            <v>518620</v>
          </cell>
          <cell r="BT20">
            <v>187500</v>
          </cell>
          <cell r="BV20">
            <v>5200</v>
          </cell>
          <cell r="BZ20">
            <v>800</v>
          </cell>
        </row>
        <row r="21">
          <cell r="BT21">
            <v>640</v>
          </cell>
        </row>
        <row r="22">
          <cell r="BR22">
            <v>187450</v>
          </cell>
          <cell r="BT22">
            <v>91875</v>
          </cell>
          <cell r="BV22">
            <v>6400</v>
          </cell>
          <cell r="BZ22">
            <v>800</v>
          </cell>
        </row>
        <row r="23">
          <cell r="BO23">
            <v>4200</v>
          </cell>
          <cell r="BR23">
            <v>508670</v>
          </cell>
          <cell r="BT23">
            <v>100000</v>
          </cell>
          <cell r="BV23">
            <v>9000</v>
          </cell>
          <cell r="BZ23">
            <v>800</v>
          </cell>
        </row>
        <row r="24">
          <cell r="BS24">
            <v>17480</v>
          </cell>
          <cell r="BT24">
            <v>131860</v>
          </cell>
          <cell r="BU24">
            <v>229937</v>
          </cell>
          <cell r="BV24">
            <v>7000</v>
          </cell>
        </row>
        <row r="25">
          <cell r="BO25">
            <v>47600</v>
          </cell>
          <cell r="BT25">
            <v>109375</v>
          </cell>
          <cell r="BU25">
            <v>230000</v>
          </cell>
          <cell r="BV25">
            <v>2500</v>
          </cell>
          <cell r="BZ25">
            <v>1800</v>
          </cell>
        </row>
        <row r="26">
          <cell r="BJ26">
            <v>181875</v>
          </cell>
          <cell r="BK26">
            <v>40013</v>
          </cell>
        </row>
        <row r="27">
          <cell r="BO27">
            <v>34940</v>
          </cell>
          <cell r="BR27">
            <v>227382</v>
          </cell>
          <cell r="BS27">
            <v>0</v>
          </cell>
          <cell r="BT27">
            <v>47500</v>
          </cell>
          <cell r="BV27">
            <v>7400</v>
          </cell>
          <cell r="BZ27">
            <v>800</v>
          </cell>
        </row>
      </sheetData>
      <sheetData sheetId="82">
        <row r="9">
          <cell r="BO9">
            <v>238000</v>
          </cell>
          <cell r="BR9">
            <v>721950</v>
          </cell>
        </row>
        <row r="10">
          <cell r="BO10">
            <v>70201</v>
          </cell>
        </row>
        <row r="13">
          <cell r="BO13">
            <v>48000</v>
          </cell>
          <cell r="BP13">
            <v>600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Заклади освіти"/>
      <sheetName val="Лист1"/>
    </sheetNames>
    <sheetDataSet>
      <sheetData sheetId="0">
        <row r="8">
          <cell r="M8">
            <v>0</v>
          </cell>
          <cell r="T8">
            <v>0</v>
          </cell>
          <cell r="V8">
            <v>0</v>
          </cell>
          <cell r="Z8">
            <v>0</v>
          </cell>
          <cell r="AM8">
            <v>719370</v>
          </cell>
        </row>
        <row r="9">
          <cell r="F9">
            <v>0</v>
          </cell>
          <cell r="G9">
            <v>0</v>
          </cell>
          <cell r="I9">
            <v>0</v>
          </cell>
          <cell r="J9">
            <v>0</v>
          </cell>
          <cell r="K9">
            <v>0</v>
          </cell>
          <cell r="M9">
            <v>0</v>
          </cell>
          <cell r="T9">
            <v>0</v>
          </cell>
          <cell r="Z9">
            <v>0</v>
          </cell>
          <cell r="AE9">
            <v>0</v>
          </cell>
          <cell r="AF9">
            <v>0</v>
          </cell>
          <cell r="AM9">
            <v>0</v>
          </cell>
          <cell r="BH9">
            <v>0</v>
          </cell>
          <cell r="BJ9">
            <v>0</v>
          </cell>
        </row>
        <row r="10">
          <cell r="K10">
            <v>0</v>
          </cell>
          <cell r="V10">
            <v>0</v>
          </cell>
          <cell r="AF10">
            <v>0</v>
          </cell>
        </row>
        <row r="11">
          <cell r="I11">
            <v>0</v>
          </cell>
          <cell r="J11">
            <v>0</v>
          </cell>
          <cell r="K11">
            <v>0</v>
          </cell>
          <cell r="M11">
            <v>0</v>
          </cell>
          <cell r="T11">
            <v>0</v>
          </cell>
          <cell r="V11">
            <v>1182</v>
          </cell>
          <cell r="Z11">
            <v>6404</v>
          </cell>
          <cell r="AE11">
            <v>0</v>
          </cell>
          <cell r="AF11">
            <v>0</v>
          </cell>
        </row>
        <row r="12">
          <cell r="K12">
            <v>0</v>
          </cell>
          <cell r="M12">
            <v>0</v>
          </cell>
          <cell r="T12">
            <v>0</v>
          </cell>
          <cell r="V12">
            <v>0</v>
          </cell>
          <cell r="Z12">
            <v>0</v>
          </cell>
          <cell r="AF12">
            <v>0</v>
          </cell>
          <cell r="BH12">
            <v>0</v>
          </cell>
          <cell r="BJ12">
            <v>0</v>
          </cell>
        </row>
        <row r="13">
          <cell r="F13">
            <v>0</v>
          </cell>
          <cell r="G13">
            <v>0</v>
          </cell>
          <cell r="K13">
            <v>0</v>
          </cell>
          <cell r="M13">
            <v>0</v>
          </cell>
          <cell r="T13">
            <v>0</v>
          </cell>
          <cell r="V13">
            <v>0</v>
          </cell>
          <cell r="AF13">
            <v>0</v>
          </cell>
          <cell r="AM13">
            <v>0</v>
          </cell>
          <cell r="AQ13">
            <v>0</v>
          </cell>
        </row>
        <row r="14">
          <cell r="F14">
            <v>0</v>
          </cell>
          <cell r="G14">
            <v>0</v>
          </cell>
          <cell r="I14">
            <v>0</v>
          </cell>
          <cell r="K14">
            <v>0</v>
          </cell>
          <cell r="AE14">
            <v>0</v>
          </cell>
          <cell r="AF14">
            <v>0</v>
          </cell>
          <cell r="AM14">
            <v>0</v>
          </cell>
          <cell r="AQ14">
            <v>0</v>
          </cell>
        </row>
        <row r="16">
          <cell r="F16">
            <v>0</v>
          </cell>
          <cell r="G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AG16">
            <v>1197787.56</v>
          </cell>
          <cell r="AM16">
            <v>359501</v>
          </cell>
          <cell r="AQ16">
            <v>20000</v>
          </cell>
          <cell r="BG16">
            <v>0</v>
          </cell>
          <cell r="BH16">
            <v>0</v>
          </cell>
          <cell r="BI16">
            <v>379501</v>
          </cell>
          <cell r="BJ16">
            <v>0</v>
          </cell>
        </row>
        <row r="17">
          <cell r="K17">
            <v>0</v>
          </cell>
          <cell r="AE17">
            <v>0</v>
          </cell>
        </row>
        <row r="18">
          <cell r="F18">
            <v>0</v>
          </cell>
          <cell r="G18">
            <v>0</v>
          </cell>
          <cell r="L18">
            <v>0</v>
          </cell>
          <cell r="AG18">
            <v>18385.5</v>
          </cell>
          <cell r="AM18">
            <v>0</v>
          </cell>
          <cell r="AQ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</row>
        <row r="19">
          <cell r="I19">
            <v>0</v>
          </cell>
          <cell r="J19">
            <v>0</v>
          </cell>
          <cell r="K19">
            <v>0</v>
          </cell>
          <cell r="M19">
            <v>0</v>
          </cell>
          <cell r="T19">
            <v>0</v>
          </cell>
          <cell r="V19">
            <v>0</v>
          </cell>
          <cell r="Z19">
            <v>0</v>
          </cell>
          <cell r="AE19">
            <v>0</v>
          </cell>
          <cell r="AF19">
            <v>0</v>
          </cell>
          <cell r="BH19">
            <v>0</v>
          </cell>
          <cell r="BJ19">
            <v>0</v>
          </cell>
        </row>
        <row r="20">
          <cell r="K20">
            <v>0</v>
          </cell>
          <cell r="L20">
            <v>0</v>
          </cell>
          <cell r="M20">
            <v>0</v>
          </cell>
          <cell r="T20">
            <v>0</v>
          </cell>
          <cell r="V20">
            <v>0</v>
          </cell>
          <cell r="Z20">
            <v>0</v>
          </cell>
          <cell r="AG20">
            <v>27578.25</v>
          </cell>
          <cell r="AM20">
            <v>0</v>
          </cell>
          <cell r="AQ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</row>
        <row r="21">
          <cell r="K21">
            <v>0</v>
          </cell>
          <cell r="AF21">
            <v>0</v>
          </cell>
        </row>
        <row r="22">
          <cell r="K22">
            <v>0</v>
          </cell>
          <cell r="AF22">
            <v>0</v>
          </cell>
          <cell r="BG22">
            <v>0</v>
          </cell>
          <cell r="BI22">
            <v>0</v>
          </cell>
          <cell r="BJ22">
            <v>0</v>
          </cell>
        </row>
        <row r="23">
          <cell r="K23">
            <v>0</v>
          </cell>
          <cell r="AF23">
            <v>0</v>
          </cell>
        </row>
        <row r="24">
          <cell r="K24">
            <v>0</v>
          </cell>
        </row>
        <row r="25">
          <cell r="K25">
            <v>0</v>
          </cell>
          <cell r="AF25">
            <v>0</v>
          </cell>
        </row>
        <row r="26">
          <cell r="K26">
            <v>0</v>
          </cell>
          <cell r="L26">
            <v>0</v>
          </cell>
          <cell r="AF26">
            <v>0</v>
          </cell>
          <cell r="AG26">
            <v>100192.05</v>
          </cell>
          <cell r="BG26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січень"/>
      <sheetName val="Особл освіт 1"/>
      <sheetName val="освітня 01"/>
      <sheetName val="дотац 01"/>
      <sheetName val="місцев. 01"/>
      <sheetName val="спільні 01"/>
      <sheetName val="місцеві (Курсові)1"/>
      <sheetName val="Особл освіт 2"/>
      <sheetName val="лютий"/>
      <sheetName val="освіт 02"/>
      <sheetName val="дотац 02"/>
      <sheetName val="місцевий 02"/>
      <sheetName val="райн(курсові)2"/>
      <sheetName val="дотац 03"/>
      <sheetName val="березень"/>
      <sheetName val="спільні 02"/>
      <sheetName val="Особл освіт 3"/>
      <sheetName val="освітн 03"/>
      <sheetName val="район 03"/>
      <sheetName val="спільні 03"/>
      <sheetName val="район(курсові)3"/>
      <sheetName val="квітень"/>
      <sheetName val="Особл освіт 4"/>
      <sheetName val="район 04"/>
      <sheetName val="освітн 04"/>
      <sheetName val="спільні 04"/>
      <sheetName val="дотац 04"/>
      <sheetName val="район(курсові)4"/>
      <sheetName val="травень"/>
      <sheetName val="Особл освіт5"/>
      <sheetName val="район 05"/>
      <sheetName val="освітн 05"/>
      <sheetName val="спільні 05"/>
      <sheetName val="дотац 05"/>
      <sheetName val="район(курсові)5"/>
      <sheetName val="червень"/>
      <sheetName val="Особл освіт 6"/>
      <sheetName val="освітн 06"/>
      <sheetName val="спільні 06"/>
      <sheetName val="район 06"/>
      <sheetName val="дотац 06"/>
      <sheetName val="район(курс)6"/>
      <sheetName val="липень"/>
      <sheetName val="Особл осві 7"/>
      <sheetName val="освітн 07"/>
      <sheetName val="район 07"/>
      <sheetName val="спільні 07"/>
      <sheetName val="дотац 07"/>
      <sheetName val="район(курс)7"/>
      <sheetName val="освітн 08"/>
      <sheetName val="серпень"/>
      <sheetName val="Особл освіт 8"/>
      <sheetName val="район 08"/>
      <sheetName val="спільні 08"/>
      <sheetName val="дотац 08"/>
      <sheetName val="район(курс)8"/>
      <sheetName val="вересень"/>
      <sheetName val="Особл осві 9"/>
      <sheetName val="освітн 09"/>
      <sheetName val="район 09"/>
      <sheetName val="спільні 09"/>
      <sheetName val="дотац 09"/>
      <sheetName val="район(курси)9"/>
      <sheetName val="жовтень"/>
      <sheetName val="Особл освіт 10"/>
      <sheetName val="освітн 10"/>
      <sheetName val="район 10"/>
      <sheetName val="спільні 10"/>
      <sheetName val="дотац 10"/>
      <sheetName val="райн(курс)10"/>
      <sheetName val="листопад"/>
      <sheetName val="район 11"/>
      <sheetName val="Особл освіт 11"/>
      <sheetName val="освітн 11"/>
      <sheetName val="спільні 11"/>
      <sheetName val="райо(курс)11"/>
      <sheetName val="дотац 11"/>
      <sheetName val="грудень"/>
      <sheetName val="Особл освіт 12"/>
      <sheetName val="освітн 12"/>
      <sheetName val="район 12"/>
      <sheetName val="спільні 12"/>
      <sheetName val="дотац 12"/>
      <sheetName val="район(курс)12"/>
      <sheetName val="Лист1"/>
    </sheetNames>
    <sheetDataSet>
      <sheetData sheetId="80">
        <row r="11">
          <cell r="BO11">
            <v>94450</v>
          </cell>
        </row>
        <row r="24">
          <cell r="BO24">
            <v>74940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workbookViewId="0" topLeftCell="A19">
      <selection activeCell="E66" sqref="E66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7.375" style="0" customWidth="1"/>
    <col min="4" max="4" width="7.625" style="0" customWidth="1"/>
    <col min="5" max="5" width="7.125" style="0" customWidth="1"/>
    <col min="6" max="14" width="6.375" style="0" customWidth="1"/>
    <col min="15" max="15" width="10.00390625" style="189" customWidth="1"/>
  </cols>
  <sheetData>
    <row r="1" spans="9:15" ht="15.75">
      <c r="I1" s="174" t="s">
        <v>0</v>
      </c>
      <c r="J1" s="139"/>
      <c r="K1" s="135"/>
      <c r="M1" s="355">
        <f>SUM(O23)</f>
        <v>0</v>
      </c>
      <c r="N1" s="355"/>
      <c r="O1" s="215" t="s">
        <v>1</v>
      </c>
    </row>
    <row r="2" spans="9:15" ht="9.75" customHeight="1">
      <c r="I2" s="174"/>
      <c r="J2" s="139"/>
      <c r="M2" s="356" t="s">
        <v>2</v>
      </c>
      <c r="N2" s="356"/>
      <c r="O2" s="356"/>
    </row>
    <row r="3" spans="9:15" ht="32.25" customHeight="1">
      <c r="I3" s="357" t="s">
        <v>3</v>
      </c>
      <c r="J3" s="357"/>
      <c r="K3" s="357"/>
      <c r="L3" s="357"/>
      <c r="M3" s="357"/>
      <c r="N3" s="357"/>
      <c r="O3" s="357"/>
    </row>
    <row r="4" spans="9:15" ht="9.75" customHeight="1">
      <c r="I4" s="358" t="s">
        <v>4</v>
      </c>
      <c r="J4" s="358"/>
      <c r="K4" s="358"/>
      <c r="L4" s="358"/>
      <c r="M4" s="358"/>
      <c r="N4" s="358"/>
      <c r="O4" s="358"/>
    </row>
    <row r="5" spans="9:15" ht="15.75" customHeight="1">
      <c r="I5" s="359" t="s">
        <v>5</v>
      </c>
      <c r="J5" s="359"/>
      <c r="K5" s="359"/>
      <c r="L5" s="359"/>
      <c r="M5" s="359"/>
      <c r="N5" s="359"/>
      <c r="O5" s="359"/>
    </row>
    <row r="6" spans="9:15" ht="10.5" customHeight="1">
      <c r="I6" s="360" t="s">
        <v>6</v>
      </c>
      <c r="J6" s="360"/>
      <c r="K6" s="360"/>
      <c r="L6" s="360"/>
      <c r="M6" s="360"/>
      <c r="N6" s="360"/>
      <c r="O6" s="360"/>
    </row>
    <row r="7" spans="9:15" ht="14.25" customHeight="1">
      <c r="I7" s="361"/>
      <c r="J7" s="361"/>
      <c r="K7" s="361"/>
      <c r="L7" s="361"/>
      <c r="M7" s="361"/>
      <c r="N7" s="361"/>
      <c r="O7" s="361"/>
    </row>
    <row r="8" spans="9:15" ht="8.25" customHeight="1">
      <c r="I8" s="178"/>
      <c r="J8" s="179"/>
      <c r="K8" s="178" t="s">
        <v>7</v>
      </c>
      <c r="N8" s="356" t="s">
        <v>8</v>
      </c>
      <c r="O8" s="356"/>
    </row>
    <row r="9" spans="9:13" ht="12.75">
      <c r="I9" s="348" t="s">
        <v>9</v>
      </c>
      <c r="J9" s="59"/>
      <c r="M9" s="140" t="s">
        <v>10</v>
      </c>
    </row>
    <row r="10" spans="9:10" ht="8.25" customHeight="1">
      <c r="I10" s="356" t="s">
        <v>11</v>
      </c>
      <c r="J10" s="356"/>
    </row>
    <row r="11" spans="1:21" s="135" customFormat="1" ht="30.75" customHeight="1">
      <c r="A11" s="362" t="s">
        <v>12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/>
      <c r="Q11"/>
      <c r="R11" s="185"/>
      <c r="S11" s="186"/>
      <c r="T11" s="186"/>
      <c r="U11" s="185"/>
    </row>
    <row r="13" spans="1:15" ht="33.75" customHeight="1">
      <c r="A13" s="363" t="s">
        <v>13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217"/>
    </row>
    <row r="14" spans="1:14" ht="12.75">
      <c r="A14" s="80"/>
      <c r="B14" s="364" t="s">
        <v>14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</row>
    <row r="15" spans="1:14" ht="12.75">
      <c r="A15" s="365" t="s">
        <v>15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</row>
    <row r="16" spans="2:14" ht="12.75">
      <c r="B16" s="366" t="s">
        <v>16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</row>
    <row r="17" spans="1:12" ht="12.75">
      <c r="A17" s="191" t="s">
        <v>17</v>
      </c>
      <c r="B17" s="169"/>
      <c r="C17" s="169"/>
      <c r="D17" s="169"/>
      <c r="E17" s="169"/>
      <c r="F17" s="169"/>
      <c r="G17" s="169"/>
      <c r="H17" s="170" t="s">
        <v>18</v>
      </c>
      <c r="I17" s="169"/>
      <c r="J17" s="169"/>
      <c r="K17" s="169"/>
      <c r="L17" s="169"/>
    </row>
    <row r="18" spans="1:15" ht="25.5" customHeight="1">
      <c r="A18" s="367" t="s">
        <v>19</v>
      </c>
      <c r="B18" s="367"/>
      <c r="C18" s="367"/>
      <c r="D18" s="367"/>
      <c r="E18" s="368" t="s">
        <v>20</v>
      </c>
      <c r="F18" s="369"/>
      <c r="G18" s="369"/>
      <c r="H18" s="369"/>
      <c r="I18" s="369"/>
      <c r="J18" s="369"/>
      <c r="K18" s="369"/>
      <c r="L18" s="369"/>
      <c r="M18" s="369"/>
      <c r="N18" s="369"/>
      <c r="O18" s="324"/>
    </row>
    <row r="19" ht="6" customHeight="1">
      <c r="A19" s="191"/>
    </row>
    <row r="20" spans="1:15" ht="39" customHeight="1">
      <c r="A20" s="370" t="s">
        <v>21</v>
      </c>
      <c r="B20" s="370"/>
      <c r="C20" s="370"/>
      <c r="D20" s="370"/>
      <c r="E20" s="371" t="s">
        <v>22</v>
      </c>
      <c r="F20" s="371"/>
      <c r="G20" s="371"/>
      <c r="H20" s="371"/>
      <c r="I20" s="371"/>
      <c r="J20" s="371"/>
      <c r="K20" s="371"/>
      <c r="L20" s="371"/>
      <c r="M20" s="371"/>
      <c r="N20" s="371"/>
      <c r="O20" s="371"/>
    </row>
    <row r="21" spans="1:12" ht="6.75" customHeight="1">
      <c r="A21" s="191"/>
      <c r="B21" s="193"/>
      <c r="G21" s="194"/>
      <c r="H21" s="185"/>
      <c r="I21" s="135"/>
      <c r="J21" s="135"/>
      <c r="K21" s="135"/>
      <c r="L21" s="135"/>
    </row>
    <row r="22" spans="1:15" ht="46.5">
      <c r="A22" s="195" t="s">
        <v>23</v>
      </c>
      <c r="B22" s="35" t="s">
        <v>24</v>
      </c>
      <c r="C22" s="196" t="s">
        <v>25</v>
      </c>
      <c r="D22" s="196" t="s">
        <v>26</v>
      </c>
      <c r="E22" s="196" t="s">
        <v>27</v>
      </c>
      <c r="F22" s="196" t="s">
        <v>28</v>
      </c>
      <c r="G22" s="196" t="s">
        <v>29</v>
      </c>
      <c r="H22" s="196" t="s">
        <v>30</v>
      </c>
      <c r="I22" s="196" t="s">
        <v>31</v>
      </c>
      <c r="J22" s="196" t="s">
        <v>32</v>
      </c>
      <c r="K22" s="220" t="s">
        <v>33</v>
      </c>
      <c r="L22" s="196" t="s">
        <v>34</v>
      </c>
      <c r="M22" s="220" t="s">
        <v>35</v>
      </c>
      <c r="N22" s="196" t="s">
        <v>36</v>
      </c>
      <c r="O22" s="221" t="s">
        <v>37</v>
      </c>
    </row>
    <row r="23" spans="1:15" ht="22.5">
      <c r="A23" s="197" t="s">
        <v>38</v>
      </c>
      <c r="B23" s="107"/>
      <c r="C23" s="156">
        <f>C24+C45</f>
        <v>0</v>
      </c>
      <c r="D23" s="156">
        <f aca="true" t="shared" si="0" ref="D23:O23">D24+D45</f>
        <v>0</v>
      </c>
      <c r="E23" s="156">
        <f t="shared" si="0"/>
        <v>0</v>
      </c>
      <c r="F23" s="156">
        <f t="shared" si="0"/>
        <v>0</v>
      </c>
      <c r="G23" s="156">
        <f t="shared" si="0"/>
        <v>0</v>
      </c>
      <c r="H23" s="156">
        <f t="shared" si="0"/>
        <v>0</v>
      </c>
      <c r="I23" s="156">
        <f t="shared" si="0"/>
        <v>0</v>
      </c>
      <c r="J23" s="156">
        <f t="shared" si="0"/>
        <v>0</v>
      </c>
      <c r="K23" s="156">
        <f t="shared" si="0"/>
        <v>0</v>
      </c>
      <c r="L23" s="156">
        <f t="shared" si="0"/>
        <v>0</v>
      </c>
      <c r="M23" s="156">
        <f t="shared" si="0"/>
        <v>0</v>
      </c>
      <c r="N23" s="156">
        <f t="shared" si="0"/>
        <v>0</v>
      </c>
      <c r="O23" s="225">
        <f t="shared" si="0"/>
        <v>0</v>
      </c>
    </row>
    <row r="24" spans="1:15" ht="12.75">
      <c r="A24" s="198" t="s">
        <v>39</v>
      </c>
      <c r="B24" s="199">
        <v>2000</v>
      </c>
      <c r="C24" s="156">
        <f aca="true" t="shared" si="1" ref="C24:N24">SUM(C28+C25+C44)</f>
        <v>0</v>
      </c>
      <c r="D24" s="156">
        <f t="shared" si="1"/>
        <v>0</v>
      </c>
      <c r="E24" s="156">
        <f t="shared" si="1"/>
        <v>0</v>
      </c>
      <c r="F24" s="156">
        <f t="shared" si="1"/>
        <v>0</v>
      </c>
      <c r="G24" s="156">
        <f t="shared" si="1"/>
        <v>0</v>
      </c>
      <c r="H24" s="156">
        <f t="shared" si="1"/>
        <v>0</v>
      </c>
      <c r="I24" s="156">
        <f t="shared" si="1"/>
        <v>0</v>
      </c>
      <c r="J24" s="156">
        <f t="shared" si="1"/>
        <v>0</v>
      </c>
      <c r="K24" s="156">
        <f t="shared" si="1"/>
        <v>0</v>
      </c>
      <c r="L24" s="156">
        <f t="shared" si="1"/>
        <v>0</v>
      </c>
      <c r="M24" s="156">
        <f t="shared" si="1"/>
        <v>0</v>
      </c>
      <c r="N24" s="156">
        <f t="shared" si="1"/>
        <v>0</v>
      </c>
      <c r="O24" s="222">
        <f aca="true" t="shared" si="2" ref="O24:O50">SUM(C24:N24)</f>
        <v>0</v>
      </c>
    </row>
    <row r="25" spans="1:15" ht="18.75">
      <c r="A25" s="200" t="s">
        <v>40</v>
      </c>
      <c r="B25" s="119">
        <v>2100</v>
      </c>
      <c r="C25" s="156">
        <f aca="true" t="shared" si="3" ref="C25:N25">SUM(C26+C27)</f>
        <v>0</v>
      </c>
      <c r="D25" s="156">
        <f t="shared" si="3"/>
        <v>0</v>
      </c>
      <c r="E25" s="156">
        <f t="shared" si="3"/>
        <v>0</v>
      </c>
      <c r="F25" s="156">
        <f t="shared" si="3"/>
        <v>0</v>
      </c>
      <c r="G25" s="156">
        <f t="shared" si="3"/>
        <v>0</v>
      </c>
      <c r="H25" s="156">
        <f t="shared" si="3"/>
        <v>0</v>
      </c>
      <c r="I25" s="156">
        <f t="shared" si="3"/>
        <v>0</v>
      </c>
      <c r="J25" s="156">
        <f t="shared" si="3"/>
        <v>0</v>
      </c>
      <c r="K25" s="156">
        <f t="shared" si="3"/>
        <v>0</v>
      </c>
      <c r="L25" s="156">
        <f t="shared" si="3"/>
        <v>0</v>
      </c>
      <c r="M25" s="156">
        <f t="shared" si="3"/>
        <v>0</v>
      </c>
      <c r="N25" s="156">
        <f t="shared" si="3"/>
        <v>0</v>
      </c>
      <c r="O25" s="222">
        <f t="shared" si="2"/>
        <v>0</v>
      </c>
    </row>
    <row r="26" spans="1:15" ht="12.75">
      <c r="A26" s="201" t="s">
        <v>41</v>
      </c>
      <c r="B26" s="106">
        <v>2111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223">
        <f t="shared" si="2"/>
        <v>0</v>
      </c>
    </row>
    <row r="27" spans="1:15" ht="12.75">
      <c r="A27" s="202" t="s">
        <v>42</v>
      </c>
      <c r="B27" s="119">
        <v>2120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223">
        <f t="shared" si="2"/>
        <v>0</v>
      </c>
    </row>
    <row r="28" spans="1:15" ht="12.75">
      <c r="A28" s="202" t="s">
        <v>43</v>
      </c>
      <c r="B28" s="203">
        <v>2200</v>
      </c>
      <c r="C28" s="156">
        <f aca="true" t="shared" si="4" ref="C28:N28">SUM(C29:C33)</f>
        <v>0</v>
      </c>
      <c r="D28" s="156">
        <f t="shared" si="4"/>
        <v>0</v>
      </c>
      <c r="E28" s="156">
        <f t="shared" si="4"/>
        <v>0</v>
      </c>
      <c r="F28" s="156">
        <f t="shared" si="4"/>
        <v>0</v>
      </c>
      <c r="G28" s="156">
        <f t="shared" si="4"/>
        <v>0</v>
      </c>
      <c r="H28" s="156">
        <f t="shared" si="4"/>
        <v>0</v>
      </c>
      <c r="I28" s="156">
        <f t="shared" si="4"/>
        <v>0</v>
      </c>
      <c r="J28" s="156">
        <f t="shared" si="4"/>
        <v>0</v>
      </c>
      <c r="K28" s="156">
        <f t="shared" si="4"/>
        <v>0</v>
      </c>
      <c r="L28" s="156">
        <f t="shared" si="4"/>
        <v>0</v>
      </c>
      <c r="M28" s="156">
        <f t="shared" si="4"/>
        <v>0</v>
      </c>
      <c r="N28" s="156">
        <f t="shared" si="4"/>
        <v>0</v>
      </c>
      <c r="O28" s="223">
        <f t="shared" si="2"/>
        <v>0</v>
      </c>
    </row>
    <row r="29" spans="1:15" ht="12.75">
      <c r="A29" s="201" t="s">
        <v>44</v>
      </c>
      <c r="B29" s="106">
        <v>2210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223">
        <f t="shared" si="2"/>
        <v>0</v>
      </c>
    </row>
    <row r="30" spans="1:15" ht="12.75">
      <c r="A30" s="201" t="s">
        <v>45</v>
      </c>
      <c r="B30" s="106">
        <v>2230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223">
        <f t="shared" si="2"/>
        <v>0</v>
      </c>
    </row>
    <row r="31" spans="1:15" ht="12.75">
      <c r="A31" s="201" t="s">
        <v>46</v>
      </c>
      <c r="B31" s="106">
        <v>2240</v>
      </c>
      <c r="C31" s="156">
        <v>0</v>
      </c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222">
        <f t="shared" si="2"/>
        <v>0</v>
      </c>
    </row>
    <row r="32" spans="1:15" ht="13.5" customHeight="1">
      <c r="A32" s="202" t="s">
        <v>47</v>
      </c>
      <c r="B32" s="203">
        <v>2250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222">
        <f t="shared" si="2"/>
        <v>0</v>
      </c>
    </row>
    <row r="33" spans="1:15" ht="12.75">
      <c r="A33" s="202" t="s">
        <v>48</v>
      </c>
      <c r="B33" s="203">
        <v>2270</v>
      </c>
      <c r="C33" s="156">
        <f>SUM(C34:C38)</f>
        <v>0</v>
      </c>
      <c r="D33" s="156">
        <f aca="true" t="shared" si="5" ref="D33:N33">SUM(D34:D38)</f>
        <v>0</v>
      </c>
      <c r="E33" s="156">
        <f t="shared" si="5"/>
        <v>0</v>
      </c>
      <c r="F33" s="156">
        <f t="shared" si="5"/>
        <v>0</v>
      </c>
      <c r="G33" s="156">
        <f t="shared" si="5"/>
        <v>0</v>
      </c>
      <c r="H33" s="156">
        <f t="shared" si="5"/>
        <v>0</v>
      </c>
      <c r="I33" s="156">
        <f t="shared" si="5"/>
        <v>0</v>
      </c>
      <c r="J33" s="156">
        <f t="shared" si="5"/>
        <v>0</v>
      </c>
      <c r="K33" s="156">
        <f t="shared" si="5"/>
        <v>0</v>
      </c>
      <c r="L33" s="156">
        <f t="shared" si="5"/>
        <v>0</v>
      </c>
      <c r="M33" s="156">
        <f t="shared" si="5"/>
        <v>0</v>
      </c>
      <c r="N33" s="156">
        <f t="shared" si="5"/>
        <v>0</v>
      </c>
      <c r="O33" s="225">
        <f t="shared" si="2"/>
        <v>0</v>
      </c>
    </row>
    <row r="34" spans="1:15" ht="12.75">
      <c r="A34" s="201" t="s">
        <v>49</v>
      </c>
      <c r="B34" s="106">
        <v>2271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225">
        <f t="shared" si="2"/>
        <v>0</v>
      </c>
    </row>
    <row r="35" spans="1:15" ht="12.75">
      <c r="A35" s="201" t="s">
        <v>50</v>
      </c>
      <c r="B35" s="106">
        <v>2272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225">
        <f t="shared" si="2"/>
        <v>0</v>
      </c>
    </row>
    <row r="36" spans="1:15" ht="12.75">
      <c r="A36" s="201" t="s">
        <v>51</v>
      </c>
      <c r="B36" s="106">
        <v>2273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225">
        <f t="shared" si="2"/>
        <v>0</v>
      </c>
    </row>
    <row r="37" spans="1:15" ht="12.75">
      <c r="A37" s="201" t="s">
        <v>52</v>
      </c>
      <c r="B37" s="106">
        <v>2274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225">
        <f t="shared" si="2"/>
        <v>0</v>
      </c>
    </row>
    <row r="38" spans="1:15" ht="12.75">
      <c r="A38" s="201" t="s">
        <v>53</v>
      </c>
      <c r="B38" s="106">
        <v>2275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225">
        <f t="shared" si="2"/>
        <v>0</v>
      </c>
    </row>
    <row r="39" spans="1:15" ht="12.75" customHeight="1">
      <c r="A39" s="205" t="s">
        <v>54</v>
      </c>
      <c r="B39" s="206">
        <v>2280</v>
      </c>
      <c r="C39" s="156">
        <f>SUM(C40)</f>
        <v>0</v>
      </c>
      <c r="D39" s="156">
        <f aca="true" t="shared" si="6" ref="D39:N39">SUM(D40)</f>
        <v>0</v>
      </c>
      <c r="E39" s="156">
        <f t="shared" si="6"/>
        <v>0</v>
      </c>
      <c r="F39" s="156">
        <f t="shared" si="6"/>
        <v>0</v>
      </c>
      <c r="G39" s="156">
        <f t="shared" si="6"/>
        <v>0</v>
      </c>
      <c r="H39" s="156">
        <f t="shared" si="6"/>
        <v>0</v>
      </c>
      <c r="I39" s="156">
        <f t="shared" si="6"/>
        <v>0</v>
      </c>
      <c r="J39" s="156">
        <f t="shared" si="6"/>
        <v>0</v>
      </c>
      <c r="K39" s="156">
        <f t="shared" si="6"/>
        <v>0</v>
      </c>
      <c r="L39" s="156">
        <f t="shared" si="6"/>
        <v>0</v>
      </c>
      <c r="M39" s="156">
        <f t="shared" si="6"/>
        <v>0</v>
      </c>
      <c r="N39" s="156">
        <f t="shared" si="6"/>
        <v>0</v>
      </c>
      <c r="O39" s="225">
        <f t="shared" si="2"/>
        <v>0</v>
      </c>
    </row>
    <row r="40" spans="1:21" s="135" customFormat="1" ht="23.25" customHeight="1">
      <c r="A40" s="207" t="s">
        <v>55</v>
      </c>
      <c r="B40" s="125">
        <v>2282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225">
        <f t="shared" si="2"/>
        <v>0</v>
      </c>
      <c r="P40"/>
      <c r="Q40"/>
      <c r="R40" s="185"/>
      <c r="S40" s="186"/>
      <c r="T40" s="186"/>
      <c r="U40" s="185"/>
    </row>
    <row r="41" spans="1:15" ht="12.75">
      <c r="A41" s="205" t="s">
        <v>56</v>
      </c>
      <c r="B41" s="206">
        <v>2700</v>
      </c>
      <c r="C41" s="156">
        <f>SUM(C42:C43)</f>
        <v>0</v>
      </c>
      <c r="D41" s="156">
        <f aca="true" t="shared" si="7" ref="D41:N41">SUM(D42:D43)</f>
        <v>0</v>
      </c>
      <c r="E41" s="156">
        <f t="shared" si="7"/>
        <v>0</v>
      </c>
      <c r="F41" s="156">
        <f t="shared" si="7"/>
        <v>0</v>
      </c>
      <c r="G41" s="156">
        <f t="shared" si="7"/>
        <v>0</v>
      </c>
      <c r="H41" s="156">
        <f t="shared" si="7"/>
        <v>0</v>
      </c>
      <c r="I41" s="156">
        <f t="shared" si="7"/>
        <v>0</v>
      </c>
      <c r="J41" s="156">
        <f t="shared" si="7"/>
        <v>0</v>
      </c>
      <c r="K41" s="156">
        <f t="shared" si="7"/>
        <v>0</v>
      </c>
      <c r="L41" s="156">
        <f t="shared" si="7"/>
        <v>0</v>
      </c>
      <c r="M41" s="156">
        <f t="shared" si="7"/>
        <v>0</v>
      </c>
      <c r="N41" s="156">
        <f t="shared" si="7"/>
        <v>0</v>
      </c>
      <c r="O41" s="225">
        <f t="shared" si="2"/>
        <v>0</v>
      </c>
    </row>
    <row r="42" spans="1:15" ht="12.75">
      <c r="A42" s="201" t="s">
        <v>57</v>
      </c>
      <c r="B42" s="106">
        <v>2710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225">
        <f t="shared" si="2"/>
        <v>0</v>
      </c>
    </row>
    <row r="43" spans="1:15" ht="12.75">
      <c r="A43" s="201" t="e">
        <f>-інші виплати населенню</f>
        <v>#NAME?</v>
      </c>
      <c r="B43" s="106">
        <v>2730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225"/>
    </row>
    <row r="44" spans="1:15" ht="12.75">
      <c r="A44" s="201" t="s">
        <v>58</v>
      </c>
      <c r="B44" s="203">
        <v>2800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225">
        <f t="shared" si="2"/>
        <v>0</v>
      </c>
    </row>
    <row r="45" spans="1:15" ht="12.75">
      <c r="A45" s="198" t="s">
        <v>59</v>
      </c>
      <c r="B45" s="208">
        <v>3000</v>
      </c>
      <c r="C45" s="156">
        <f aca="true" t="shared" si="8" ref="C45:N45">C46</f>
        <v>0</v>
      </c>
      <c r="D45" s="156">
        <f t="shared" si="8"/>
        <v>0</v>
      </c>
      <c r="E45" s="156">
        <f t="shared" si="8"/>
        <v>0</v>
      </c>
      <c r="F45" s="156">
        <f t="shared" si="8"/>
        <v>0</v>
      </c>
      <c r="G45" s="156">
        <f t="shared" si="8"/>
        <v>0</v>
      </c>
      <c r="H45" s="156">
        <f t="shared" si="8"/>
        <v>0</v>
      </c>
      <c r="I45" s="156">
        <f t="shared" si="8"/>
        <v>0</v>
      </c>
      <c r="J45" s="156">
        <f t="shared" si="8"/>
        <v>0</v>
      </c>
      <c r="K45" s="156">
        <f t="shared" si="8"/>
        <v>0</v>
      </c>
      <c r="L45" s="156">
        <f t="shared" si="8"/>
        <v>0</v>
      </c>
      <c r="M45" s="156">
        <f t="shared" si="8"/>
        <v>0</v>
      </c>
      <c r="N45" s="156">
        <f t="shared" si="8"/>
        <v>0</v>
      </c>
      <c r="O45" s="225">
        <f t="shared" si="2"/>
        <v>0</v>
      </c>
    </row>
    <row r="46" spans="1:15" ht="12.75">
      <c r="A46" s="109" t="s">
        <v>60</v>
      </c>
      <c r="B46" s="106">
        <v>3100</v>
      </c>
      <c r="C46" s="156">
        <f>C47+C48</f>
        <v>0</v>
      </c>
      <c r="D46" s="156">
        <f aca="true" t="shared" si="9" ref="D46:N46">D47+D48</f>
        <v>0</v>
      </c>
      <c r="E46" s="156">
        <f t="shared" si="9"/>
        <v>0</v>
      </c>
      <c r="F46" s="156">
        <f t="shared" si="9"/>
        <v>0</v>
      </c>
      <c r="G46" s="156">
        <f t="shared" si="9"/>
        <v>0</v>
      </c>
      <c r="H46" s="156">
        <f t="shared" si="9"/>
        <v>0</v>
      </c>
      <c r="I46" s="156">
        <f t="shared" si="9"/>
        <v>0</v>
      </c>
      <c r="J46" s="156">
        <f t="shared" si="9"/>
        <v>0</v>
      </c>
      <c r="K46" s="156">
        <f t="shared" si="9"/>
        <v>0</v>
      </c>
      <c r="L46" s="156">
        <f t="shared" si="9"/>
        <v>0</v>
      </c>
      <c r="M46" s="156">
        <f t="shared" si="9"/>
        <v>0</v>
      </c>
      <c r="N46" s="156">
        <f t="shared" si="9"/>
        <v>0</v>
      </c>
      <c r="O46" s="225">
        <f t="shared" si="2"/>
        <v>0</v>
      </c>
    </row>
    <row r="47" spans="1:15" ht="12.75">
      <c r="A47" s="202" t="s">
        <v>61</v>
      </c>
      <c r="B47" s="203">
        <v>3110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225">
        <f t="shared" si="2"/>
        <v>0</v>
      </c>
    </row>
    <row r="48" spans="1:15" ht="12.75">
      <c r="A48" s="202" t="s">
        <v>62</v>
      </c>
      <c r="B48" s="203">
        <v>3130</v>
      </c>
      <c r="C48" s="156">
        <f aca="true" t="shared" si="10" ref="C48:N48">C50</f>
        <v>0</v>
      </c>
      <c r="D48" s="156">
        <f t="shared" si="10"/>
        <v>0</v>
      </c>
      <c r="E48" s="156">
        <f t="shared" si="10"/>
        <v>0</v>
      </c>
      <c r="F48" s="156">
        <f t="shared" si="10"/>
        <v>0</v>
      </c>
      <c r="G48" s="156">
        <f t="shared" si="10"/>
        <v>0</v>
      </c>
      <c r="H48" s="156">
        <f t="shared" si="10"/>
        <v>0</v>
      </c>
      <c r="I48" s="156">
        <f t="shared" si="10"/>
        <v>0</v>
      </c>
      <c r="J48" s="156">
        <f t="shared" si="10"/>
        <v>0</v>
      </c>
      <c r="K48" s="156">
        <f t="shared" si="10"/>
        <v>0</v>
      </c>
      <c r="L48" s="156">
        <f t="shared" si="10"/>
        <v>0</v>
      </c>
      <c r="M48" s="156">
        <f t="shared" si="10"/>
        <v>0</v>
      </c>
      <c r="N48" s="156">
        <f t="shared" si="10"/>
        <v>0</v>
      </c>
      <c r="O48" s="225">
        <f t="shared" si="2"/>
        <v>0</v>
      </c>
    </row>
    <row r="49" spans="1:15" ht="9.75" customHeight="1">
      <c r="A49" s="201" t="s">
        <v>63</v>
      </c>
      <c r="B49" s="106">
        <v>3131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225">
        <f t="shared" si="2"/>
        <v>0</v>
      </c>
    </row>
    <row r="50" spans="1:15" ht="12.75">
      <c r="A50" s="201" t="s">
        <v>64</v>
      </c>
      <c r="B50" s="106">
        <v>3132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225">
        <f t="shared" si="2"/>
        <v>0</v>
      </c>
    </row>
    <row r="51" spans="1:15" ht="10.5" customHeight="1">
      <c r="A51" s="123" t="s">
        <v>65</v>
      </c>
      <c r="B51" s="203">
        <v>3140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225"/>
    </row>
    <row r="52" spans="1:15" ht="12.75">
      <c r="A52" s="202" t="s">
        <v>66</v>
      </c>
      <c r="B52" s="203">
        <v>3160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225">
        <f>SUM(C52:N52)</f>
        <v>0</v>
      </c>
    </row>
    <row r="53" spans="1:15" ht="12.75">
      <c r="A53" s="198" t="s">
        <v>67</v>
      </c>
      <c r="B53" s="116">
        <v>9000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225">
        <f>SUM(C53:N53)</f>
        <v>0</v>
      </c>
    </row>
    <row r="54" spans="1:15" ht="12" customHeight="1">
      <c r="A54" s="209" t="s">
        <v>68</v>
      </c>
      <c r="B54" s="119"/>
      <c r="C54" s="210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225"/>
    </row>
    <row r="55" spans="1:15" ht="12.75" customHeight="1">
      <c r="A55" s="211" t="s">
        <v>69</v>
      </c>
      <c r="B55" s="119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225"/>
    </row>
    <row r="56" spans="1:15" s="187" customFormat="1" ht="12">
      <c r="A56" s="212" t="s">
        <v>70</v>
      </c>
      <c r="B56" s="213">
        <v>5000</v>
      </c>
      <c r="C56" s="156">
        <f>SUM(C31+C29+C32+C44)</f>
        <v>0</v>
      </c>
      <c r="D56" s="156">
        <f aca="true" t="shared" si="11" ref="D56:N56">SUM(D31+D29+D32+D44)</f>
        <v>0</v>
      </c>
      <c r="E56" s="156">
        <f t="shared" si="11"/>
        <v>0</v>
      </c>
      <c r="F56" s="156">
        <f t="shared" si="11"/>
        <v>0</v>
      </c>
      <c r="G56" s="156">
        <f t="shared" si="11"/>
        <v>0</v>
      </c>
      <c r="H56" s="156">
        <f t="shared" si="11"/>
        <v>0</v>
      </c>
      <c r="I56" s="156">
        <f t="shared" si="11"/>
        <v>0</v>
      </c>
      <c r="J56" s="156">
        <f t="shared" si="11"/>
        <v>0</v>
      </c>
      <c r="K56" s="156">
        <f t="shared" si="11"/>
        <v>0</v>
      </c>
      <c r="L56" s="156">
        <f t="shared" si="11"/>
        <v>0</v>
      </c>
      <c r="M56" s="156">
        <f>SUM(M31+M32+M44)</f>
        <v>0</v>
      </c>
      <c r="N56" s="156">
        <f t="shared" si="11"/>
        <v>0</v>
      </c>
      <c r="O56" s="225">
        <f>SUM(C56:N56)</f>
        <v>0</v>
      </c>
    </row>
    <row r="57" ht="9.75" customHeight="1"/>
    <row r="58" spans="2:14" ht="11.25" customHeight="1">
      <c r="B58" s="373" t="s">
        <v>71</v>
      </c>
      <c r="C58" s="80" t="s">
        <v>72</v>
      </c>
      <c r="D58" s="80"/>
      <c r="E58" s="80"/>
      <c r="F58" s="80"/>
      <c r="G58" s="321"/>
      <c r="H58" s="321"/>
      <c r="I58" s="321"/>
      <c r="J58" s="80"/>
      <c r="K58" s="321"/>
      <c r="L58" s="321" t="s">
        <v>73</v>
      </c>
      <c r="M58" s="321"/>
      <c r="N58" s="321"/>
    </row>
    <row r="59" spans="2:14" ht="13.5" customHeight="1">
      <c r="B59" s="373"/>
      <c r="C59" s="322"/>
      <c r="D59" s="80"/>
      <c r="E59" s="80"/>
      <c r="F59" s="80"/>
      <c r="G59" s="80"/>
      <c r="H59" s="190" t="s">
        <v>7</v>
      </c>
      <c r="I59" s="80"/>
      <c r="J59" s="80"/>
      <c r="K59" s="364" t="s">
        <v>8</v>
      </c>
      <c r="L59" s="364"/>
      <c r="M59" s="364"/>
      <c r="N59" s="364"/>
    </row>
    <row r="60" spans="3:14" ht="12.75">
      <c r="C60" s="322" t="s">
        <v>74</v>
      </c>
      <c r="D60" s="80"/>
      <c r="E60" s="80"/>
      <c r="F60" s="80"/>
      <c r="G60" s="321"/>
      <c r="H60" s="321"/>
      <c r="I60" s="321"/>
      <c r="J60" s="80"/>
      <c r="K60" s="321"/>
      <c r="L60" s="321" t="s">
        <v>75</v>
      </c>
      <c r="M60" s="325"/>
      <c r="N60" s="321"/>
    </row>
    <row r="61" spans="3:14" ht="6.75" customHeight="1">
      <c r="C61" s="322"/>
      <c r="D61" s="80"/>
      <c r="E61" s="80"/>
      <c r="F61" s="80"/>
      <c r="G61" s="80"/>
      <c r="H61" s="190" t="s">
        <v>7</v>
      </c>
      <c r="I61" s="80"/>
      <c r="J61" s="80"/>
      <c r="K61" s="372" t="s">
        <v>8</v>
      </c>
      <c r="L61" s="372"/>
      <c r="M61" s="372"/>
      <c r="N61" s="372"/>
    </row>
    <row r="62" spans="3:14" ht="12.75">
      <c r="C62" s="322"/>
      <c r="D62" s="80"/>
      <c r="E62" s="80"/>
      <c r="F62" s="80"/>
      <c r="G62" s="80"/>
      <c r="H62" s="323"/>
      <c r="I62" s="80"/>
      <c r="J62" s="80"/>
      <c r="K62" s="80"/>
      <c r="L62" s="80"/>
      <c r="M62" s="323"/>
      <c r="N62" s="80"/>
    </row>
    <row r="63" s="188" customFormat="1" ht="15" customHeight="1">
      <c r="A63" s="308" t="s">
        <v>76</v>
      </c>
    </row>
    <row r="64" s="188" customFormat="1" ht="12.75">
      <c r="A64" s="320" t="s">
        <v>11</v>
      </c>
    </row>
    <row r="65" spans="1:14" ht="12.75">
      <c r="A65" s="326"/>
      <c r="B65" s="135"/>
      <c r="C65" s="134"/>
      <c r="D65" s="134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7" spans="3:4" ht="12.75">
      <c r="C67" s="135"/>
      <c r="D67" s="135"/>
    </row>
    <row r="68" spans="2:15" ht="12.75"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228"/>
    </row>
    <row r="69" spans="2:15" ht="12.75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228"/>
    </row>
    <row r="70" spans="2:15" ht="12.75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228"/>
    </row>
    <row r="71" spans="2:15" ht="12.75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228"/>
    </row>
    <row r="72" spans="2:15" ht="12.75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228"/>
    </row>
    <row r="73" spans="2:15" ht="12.75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228"/>
    </row>
    <row r="74" spans="2:15" ht="12.75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228"/>
    </row>
    <row r="75" spans="2:15" ht="12.75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228"/>
    </row>
    <row r="76" spans="2:15" ht="12.75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228"/>
    </row>
    <row r="77" spans="2:15" ht="12.75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228"/>
    </row>
  </sheetData>
  <sheetProtection/>
  <mergeCells count="21">
    <mergeCell ref="A20:D20"/>
    <mergeCell ref="E20:O20"/>
    <mergeCell ref="K59:N59"/>
    <mergeCell ref="K61:N61"/>
    <mergeCell ref="B58:B59"/>
    <mergeCell ref="A15:N15"/>
    <mergeCell ref="B16:N16"/>
    <mergeCell ref="A18:D18"/>
    <mergeCell ref="E18:N18"/>
    <mergeCell ref="I10:J10"/>
    <mergeCell ref="A11:O11"/>
    <mergeCell ref="A13:N13"/>
    <mergeCell ref="B14:N14"/>
    <mergeCell ref="I5:O5"/>
    <mergeCell ref="I6:O6"/>
    <mergeCell ref="I7:O7"/>
    <mergeCell ref="N8:O8"/>
    <mergeCell ref="M1:N1"/>
    <mergeCell ref="M2:O2"/>
    <mergeCell ref="I3:O3"/>
    <mergeCell ref="I4:O4"/>
  </mergeCells>
  <printOptions/>
  <pageMargins left="0.2755905511811024" right="0.11811023622047245" top="0.4724409448818898" bottom="0.31496062992125984" header="0.1968503937007874" footer="0.1968503937007874"/>
  <pageSetup horizontalDpi="120" verticalDpi="120" orientation="portrait" paperSize="9" scale="8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3"/>
  <sheetViews>
    <sheetView view="pageBreakPreview" zoomScale="130" zoomScaleSheetLayoutView="130" workbookViewId="0" topLeftCell="A11">
      <selection activeCell="D26" sqref="D26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16003337.15</v>
      </c>
      <c r="F1" s="5" t="s">
        <v>166</v>
      </c>
    </row>
    <row r="2" spans="3:6" ht="12.75" hidden="1">
      <c r="C2" s="2"/>
      <c r="D2" s="3"/>
      <c r="E2" s="377" t="s">
        <v>2</v>
      </c>
      <c r="F2" s="377"/>
    </row>
    <row r="3" spans="3:6" ht="15" hidden="1">
      <c r="C3" s="459" t="s">
        <v>254</v>
      </c>
      <c r="D3" s="459"/>
      <c r="E3" s="459"/>
      <c r="F3" s="459"/>
    </row>
    <row r="4" spans="3:5" ht="12.75" hidden="1">
      <c r="C4" s="3"/>
      <c r="D4" s="460" t="s">
        <v>4</v>
      </c>
      <c r="E4" s="460"/>
    </row>
    <row r="5" spans="3:7" ht="14.25" hidden="1">
      <c r="C5" s="376" t="s">
        <v>216</v>
      </c>
      <c r="D5" s="376"/>
      <c r="E5" s="376"/>
      <c r="F5" s="6"/>
      <c r="G5" s="6"/>
    </row>
    <row r="6" spans="3:6" ht="12.75" hidden="1">
      <c r="C6" s="377" t="s">
        <v>6</v>
      </c>
      <c r="D6" s="377"/>
      <c r="E6" s="377"/>
      <c r="F6" s="374"/>
    </row>
    <row r="7" spans="3:6" ht="14.25" hidden="1">
      <c r="C7" s="461" t="s">
        <v>255</v>
      </c>
      <c r="D7" s="461"/>
      <c r="E7" s="461"/>
      <c r="F7" s="7"/>
    </row>
    <row r="8" spans="3:6" ht="12.75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12.75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256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221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14581553</v>
      </c>
      <c r="D26" s="25">
        <f>D28</f>
        <v>1421784.15</v>
      </c>
      <c r="E26" s="25">
        <f>C26+D26</f>
        <v>16003337.15</v>
      </c>
    </row>
    <row r="27" spans="1:5" ht="13.5" customHeight="1">
      <c r="A27" s="26" t="s">
        <v>181</v>
      </c>
      <c r="B27" s="27"/>
      <c r="C27" s="28">
        <f>C41</f>
        <v>14581553</v>
      </c>
      <c r="D27" s="28" t="s">
        <v>108</v>
      </c>
      <c r="E27" s="25">
        <f>C27</f>
        <v>14581553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1421784.15</v>
      </c>
      <c r="E28" s="25">
        <f>D28</f>
        <v>1421784.15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>
        <f>'[2]Заклади освіти'!$M$9</f>
        <v>0</v>
      </c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>
        <f>'[2]Заклади освіти'!$T$9</f>
        <v>0</v>
      </c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>
        <f>'[2]Заклади освіти'!$V$10</f>
        <v>0</v>
      </c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>
        <f>'[2]Заклади освіти'!$Z$9</f>
        <v>0</v>
      </c>
      <c r="E33" s="25">
        <f t="shared" si="0"/>
        <v>0</v>
      </c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1396784.15</v>
      </c>
      <c r="E34" s="25">
        <f t="shared" si="0"/>
        <v>1396784.15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1396784.15</v>
      </c>
      <c r="E35" s="25">
        <f t="shared" si="0"/>
        <v>1396784.15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25000</v>
      </c>
      <c r="E37" s="25">
        <f t="shared" si="0"/>
        <v>25000</v>
      </c>
    </row>
    <row r="38" spans="1:5" ht="13.5" customHeight="1">
      <c r="A38" s="34" t="s">
        <v>230</v>
      </c>
      <c r="B38" s="35">
        <v>208100</v>
      </c>
      <c r="C38" s="28" t="s">
        <v>108</v>
      </c>
      <c r="D38" s="74">
        <f>'[2]Заклади освіти'!$AM$9</f>
        <v>0</v>
      </c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>
        <v>25000</v>
      </c>
      <c r="E39" s="25">
        <f t="shared" si="0"/>
        <v>25000</v>
      </c>
    </row>
    <row r="40" spans="1:5" ht="22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28">
        <f>C42+C66</f>
        <v>14581553</v>
      </c>
      <c r="D41" s="28">
        <f>D42+D66</f>
        <v>1421784.15</v>
      </c>
      <c r="E41" s="28">
        <f>E42+E66</f>
        <v>16003337.149999999</v>
      </c>
    </row>
    <row r="42" spans="1:5" ht="13.5" customHeight="1">
      <c r="A42" s="40" t="s">
        <v>194</v>
      </c>
      <c r="B42" s="41">
        <v>2000</v>
      </c>
      <c r="C42" s="28">
        <f>C43+C47+C60+C61+C62+C65</f>
        <v>14581553</v>
      </c>
      <c r="D42" s="28">
        <f>D43+D47+D60+D61+D62+D65</f>
        <v>318162.2</v>
      </c>
      <c r="E42" s="28">
        <f>C42+D42</f>
        <v>14899715.2</v>
      </c>
    </row>
    <row r="43" spans="1:5" ht="21" customHeight="1">
      <c r="A43" s="42" t="s">
        <v>40</v>
      </c>
      <c r="B43" s="41">
        <v>2100</v>
      </c>
      <c r="C43" s="74">
        <f>C44+C46</f>
        <v>12664815</v>
      </c>
      <c r="D43" s="74">
        <f>D44+D46</f>
        <v>0</v>
      </c>
      <c r="E43" s="28">
        <f aca="true" t="shared" si="1" ref="E43:E77">C43+D43</f>
        <v>12664815</v>
      </c>
    </row>
    <row r="44" spans="1:5" ht="12.75" customHeight="1">
      <c r="A44" s="42" t="s">
        <v>158</v>
      </c>
      <c r="B44" s="43">
        <v>2110</v>
      </c>
      <c r="C44" s="28">
        <f>C45</f>
        <v>10377387</v>
      </c>
      <c r="D44" s="28">
        <f>D45</f>
        <v>0</v>
      </c>
      <c r="E44" s="28">
        <f t="shared" si="1"/>
        <v>10377387</v>
      </c>
    </row>
    <row r="45" spans="1:5" ht="13.5" customHeight="1">
      <c r="A45" s="26" t="s">
        <v>196</v>
      </c>
      <c r="B45" s="20">
        <v>2111</v>
      </c>
      <c r="C45" s="28">
        <v>10377387</v>
      </c>
      <c r="D45" s="74">
        <f>'[2]Заклади освіти'!$F$9</f>
        <v>0</v>
      </c>
      <c r="E45" s="28">
        <f t="shared" si="1"/>
        <v>10377387</v>
      </c>
    </row>
    <row r="46" spans="1:5" ht="13.5" customHeight="1">
      <c r="A46" s="44" t="s">
        <v>197</v>
      </c>
      <c r="B46" s="43">
        <v>2120</v>
      </c>
      <c r="C46" s="28">
        <v>2287428</v>
      </c>
      <c r="D46" s="74">
        <f>'[2]Заклади освіти'!$G$9</f>
        <v>0</v>
      </c>
      <c r="E46" s="28">
        <f t="shared" si="1"/>
        <v>2287428</v>
      </c>
    </row>
    <row r="47" spans="1:5" ht="16.5" customHeight="1">
      <c r="A47" s="45" t="s">
        <v>43</v>
      </c>
      <c r="B47" s="43">
        <v>2200</v>
      </c>
      <c r="C47" s="28">
        <f>C48+C49+C50+C51+C52+C58</f>
        <v>1915938</v>
      </c>
      <c r="D47" s="28">
        <f>D48+D49+D50+D51+D52+D58</f>
        <v>318162.2</v>
      </c>
      <c r="E47" s="28">
        <f t="shared" si="1"/>
        <v>2234100.2</v>
      </c>
    </row>
    <row r="48" spans="1:5" ht="20.25" customHeight="1">
      <c r="A48" s="46" t="s">
        <v>231</v>
      </c>
      <c r="B48" s="20">
        <v>2210</v>
      </c>
      <c r="C48" s="28">
        <v>404616</v>
      </c>
      <c r="D48" s="74">
        <v>318162.2</v>
      </c>
      <c r="E48" s="28">
        <f t="shared" si="1"/>
        <v>722778.2</v>
      </c>
    </row>
    <row r="49" spans="1:5" ht="13.5" customHeight="1">
      <c r="A49" s="47" t="s">
        <v>232</v>
      </c>
      <c r="B49" s="20">
        <v>2230</v>
      </c>
      <c r="C49" s="28"/>
      <c r="D49" s="74">
        <f>'[2]Заклади освіти'!$I$9+'[2]Заклади освіти'!$AE$9</f>
        <v>0</v>
      </c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f>'[1]район 12'!$BO$10+'[1]дотац 12'!$BO$10</f>
        <v>119851</v>
      </c>
      <c r="D50" s="74">
        <f>'[2]Заклади освіти'!$J$9</f>
        <v>0</v>
      </c>
      <c r="E50" s="28">
        <f t="shared" si="1"/>
        <v>119851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1391471</v>
      </c>
      <c r="D52" s="28">
        <f>SUM(D53+D54+D55+D56+D57)</f>
        <v>0</v>
      </c>
      <c r="E52" s="28">
        <f t="shared" si="1"/>
        <v>1391471</v>
      </c>
    </row>
    <row r="53" spans="1:5" ht="13.5" customHeight="1">
      <c r="A53" s="33" t="s">
        <v>233</v>
      </c>
      <c r="B53" s="20">
        <v>2271</v>
      </c>
      <c r="C53" s="28">
        <f>'[1]район 12'!$BR$10</f>
        <v>907929</v>
      </c>
      <c r="D53" s="74"/>
      <c r="E53" s="28">
        <f t="shared" si="1"/>
        <v>907929</v>
      </c>
    </row>
    <row r="54" spans="1:5" ht="13.5" customHeight="1">
      <c r="A54" s="33" t="s">
        <v>234</v>
      </c>
      <c r="B54" s="20">
        <v>2272</v>
      </c>
      <c r="C54" s="28">
        <f>'[1]район 12'!$BS$10</f>
        <v>94136</v>
      </c>
      <c r="D54" s="74"/>
      <c r="E54" s="28">
        <f t="shared" si="1"/>
        <v>94136</v>
      </c>
    </row>
    <row r="55" spans="1:5" ht="13.5" customHeight="1">
      <c r="A55" s="33" t="s">
        <v>235</v>
      </c>
      <c r="B55" s="20">
        <v>2273</v>
      </c>
      <c r="C55" s="28">
        <f>'[1]район 12'!$BT$10</f>
        <v>383406</v>
      </c>
      <c r="D55" s="74"/>
      <c r="E55" s="28">
        <f t="shared" si="1"/>
        <v>383406</v>
      </c>
    </row>
    <row r="56" spans="1:5" ht="12.75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13.5" customHeight="1">
      <c r="A57" s="33" t="s">
        <v>237</v>
      </c>
      <c r="B57" s="20">
        <v>2275</v>
      </c>
      <c r="C57" s="28">
        <f>'[1]район 12'!$BV$10</f>
        <v>6000</v>
      </c>
      <c r="D57" s="74"/>
      <c r="E57" s="28">
        <f t="shared" si="1"/>
        <v>6000</v>
      </c>
    </row>
    <row r="58" spans="1:5" ht="21.75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33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f>'[1]район 12'!$BZ$10</f>
        <v>800</v>
      </c>
      <c r="D65" s="28">
        <f>'[2]Заклади освіти'!$K$9+'[2]Заклади освіти'!$AF$9</f>
        <v>0</v>
      </c>
      <c r="E65" s="28">
        <f t="shared" si="1"/>
        <v>800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1103621.95</v>
      </c>
      <c r="E66" s="28">
        <f t="shared" si="1"/>
        <v>1103621.95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1103621.95</v>
      </c>
      <c r="E67" s="28">
        <f t="shared" si="1"/>
        <v>1103621.95</v>
      </c>
    </row>
    <row r="68" spans="1:5" ht="13.5" customHeight="1">
      <c r="A68" s="56" t="s">
        <v>212</v>
      </c>
      <c r="B68" s="20">
        <v>3110</v>
      </c>
      <c r="C68" s="28"/>
      <c r="D68" s="28">
        <f>1078621.95+25000</f>
        <v>1103621.95</v>
      </c>
      <c r="E68" s="28">
        <f t="shared" si="1"/>
        <v>1103621.95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>
        <f>'[2]Заклади освіти'!$BH$9</f>
        <v>0</v>
      </c>
      <c r="E70" s="28">
        <f t="shared" si="1"/>
        <v>0</v>
      </c>
    </row>
    <row r="71" spans="1:5" ht="13.5" customHeight="1">
      <c r="A71" s="48" t="s">
        <v>62</v>
      </c>
      <c r="B71" s="20">
        <v>3130</v>
      </c>
      <c r="C71" s="28">
        <f>C72</f>
        <v>0</v>
      </c>
      <c r="D71" s="28">
        <f>D72</f>
        <v>0</v>
      </c>
      <c r="E71" s="28">
        <f t="shared" si="1"/>
        <v>0</v>
      </c>
    </row>
    <row r="72" spans="1:5" ht="12.75" customHeight="1">
      <c r="A72" s="48" t="s">
        <v>239</v>
      </c>
      <c r="B72" s="20">
        <v>3132</v>
      </c>
      <c r="C72" s="28"/>
      <c r="D72" s="28"/>
      <c r="E72" s="28">
        <f t="shared" si="1"/>
        <v>0</v>
      </c>
    </row>
    <row r="73" spans="1:5" ht="12" customHeight="1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>
        <f>'[2]Заклади освіти'!$BJ$9</f>
        <v>0</v>
      </c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241</v>
      </c>
      <c r="B80" s="59"/>
      <c r="C80" s="59"/>
      <c r="D80" s="60" t="s">
        <v>257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="130" zoomScaleSheetLayoutView="130" workbookViewId="0" topLeftCell="A59">
      <selection activeCell="D68" sqref="D68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15035815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258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259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221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11304887</v>
      </c>
      <c r="D26" s="25">
        <f>D28</f>
        <v>3730928</v>
      </c>
      <c r="E26" s="25">
        <f>C26+D26</f>
        <v>15035815</v>
      </c>
    </row>
    <row r="27" spans="1:5" ht="13.5" customHeight="1">
      <c r="A27" s="26" t="s">
        <v>181</v>
      </c>
      <c r="B27" s="27"/>
      <c r="C27" s="28">
        <f>C41</f>
        <v>11304887</v>
      </c>
      <c r="D27" s="28" t="s">
        <v>108</v>
      </c>
      <c r="E27" s="25">
        <f>C27</f>
        <v>11304887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3730928</v>
      </c>
      <c r="E28" s="25">
        <f>D28</f>
        <v>3730928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16743</v>
      </c>
      <c r="E29" s="25">
        <f aca="true" t="shared" si="0" ref="E29:E40">D29</f>
        <v>16743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/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/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/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>
        <v>16743</v>
      </c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3409185</v>
      </c>
      <c r="E34" s="25">
        <f t="shared" si="0"/>
        <v>3409185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3409185</v>
      </c>
      <c r="E35" s="25">
        <f t="shared" si="0"/>
        <v>3409185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305000</v>
      </c>
      <c r="E37" s="25">
        <f t="shared" si="0"/>
        <v>305000</v>
      </c>
    </row>
    <row r="38" spans="1:5" ht="13.5" customHeight="1">
      <c r="A38" s="34" t="s">
        <v>230</v>
      </c>
      <c r="B38" s="35">
        <v>208100</v>
      </c>
      <c r="C38" s="28" t="s">
        <v>108</v>
      </c>
      <c r="D38" s="74"/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>
        <v>305000</v>
      </c>
      <c r="E39" s="25">
        <f t="shared" si="0"/>
        <v>305000</v>
      </c>
    </row>
    <row r="40" spans="1:5" ht="22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28">
        <f>C42+C66</f>
        <v>11304887</v>
      </c>
      <c r="D41" s="28">
        <f>D42+D66</f>
        <v>3730928</v>
      </c>
      <c r="E41" s="28">
        <f>E42+E66</f>
        <v>15035815</v>
      </c>
    </row>
    <row r="42" spans="1:5" ht="13.5" customHeight="1">
      <c r="A42" s="40" t="s">
        <v>194</v>
      </c>
      <c r="B42" s="41">
        <v>2000</v>
      </c>
      <c r="C42" s="28">
        <f>C43+C47+C60+C61+C62+C65</f>
        <v>11304887</v>
      </c>
      <c r="D42" s="28">
        <f>D43+D47+D60+D61+D62+D65</f>
        <v>3205880.5</v>
      </c>
      <c r="E42" s="28">
        <f>C42+D42</f>
        <v>14510767.5</v>
      </c>
    </row>
    <row r="43" spans="1:5" ht="21" customHeight="1">
      <c r="A43" s="42" t="s">
        <v>40</v>
      </c>
      <c r="B43" s="41">
        <v>2100</v>
      </c>
      <c r="C43" s="74">
        <f>C44+C46</f>
        <v>10281767</v>
      </c>
      <c r="D43" s="74">
        <f>D44+D46</f>
        <v>0</v>
      </c>
      <c r="E43" s="28">
        <f aca="true" t="shared" si="1" ref="E43:E77">C43+D43</f>
        <v>10281767</v>
      </c>
    </row>
    <row r="44" spans="1:5" ht="12.75" customHeight="1">
      <c r="A44" s="42" t="s">
        <v>158</v>
      </c>
      <c r="B44" s="43">
        <v>2110</v>
      </c>
      <c r="C44" s="28">
        <f>C45</f>
        <v>8428169</v>
      </c>
      <c r="D44" s="28">
        <f>D45</f>
        <v>0</v>
      </c>
      <c r="E44" s="28">
        <f t="shared" si="1"/>
        <v>8428169</v>
      </c>
    </row>
    <row r="45" spans="1:5" ht="13.5" customHeight="1">
      <c r="A45" s="26" t="s">
        <v>196</v>
      </c>
      <c r="B45" s="20">
        <v>2111</v>
      </c>
      <c r="C45" s="28">
        <v>8428169</v>
      </c>
      <c r="D45" s="74"/>
      <c r="E45" s="28">
        <f t="shared" si="1"/>
        <v>8428169</v>
      </c>
    </row>
    <row r="46" spans="1:5" ht="13.5" customHeight="1">
      <c r="A46" s="44" t="s">
        <v>197</v>
      </c>
      <c r="B46" s="43">
        <v>2120</v>
      </c>
      <c r="C46" s="28">
        <v>1853598</v>
      </c>
      <c r="D46" s="74"/>
      <c r="E46" s="28">
        <f t="shared" si="1"/>
        <v>1853598</v>
      </c>
    </row>
    <row r="47" spans="1:5" ht="16.5" customHeight="1">
      <c r="A47" s="45" t="s">
        <v>43</v>
      </c>
      <c r="B47" s="43">
        <v>2200</v>
      </c>
      <c r="C47" s="28">
        <f>C48+C49+C50+C51+C52+C58</f>
        <v>1022320</v>
      </c>
      <c r="D47" s="28">
        <f>D48+D49+D50+D51+D52+D58</f>
        <v>3205880.5</v>
      </c>
      <c r="E47" s="28">
        <f t="shared" si="1"/>
        <v>4228200.5</v>
      </c>
    </row>
    <row r="48" spans="1:5" ht="20.25" customHeight="1">
      <c r="A48" s="46" t="s">
        <v>231</v>
      </c>
      <c r="B48" s="20">
        <v>2210</v>
      </c>
      <c r="C48" s="28">
        <v>224060</v>
      </c>
      <c r="D48" s="74">
        <f>16743+3189137.5</f>
        <v>3205880.5</v>
      </c>
      <c r="E48" s="28">
        <f t="shared" si="1"/>
        <v>3429940.5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f>'[3]район 12'!$BO$11</f>
        <v>94450</v>
      </c>
      <c r="D50" s="74"/>
      <c r="E50" s="28">
        <f t="shared" si="1"/>
        <v>94450</v>
      </c>
    </row>
    <row r="51" spans="1:5" ht="13.5" customHeight="1">
      <c r="A51" s="48" t="s">
        <v>47</v>
      </c>
      <c r="B51" s="20">
        <v>2250</v>
      </c>
      <c r="C51" s="28">
        <f>'[1]район 12'!$BP$11</f>
        <v>0</v>
      </c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703810</v>
      </c>
      <c r="D52" s="28">
        <f>SUM(D53+D54+D55+D56+D57)</f>
        <v>0</v>
      </c>
      <c r="E52" s="28">
        <f t="shared" si="1"/>
        <v>703810</v>
      </c>
    </row>
    <row r="53" spans="1:5" ht="13.5" customHeight="1">
      <c r="A53" s="33" t="s">
        <v>233</v>
      </c>
      <c r="B53" s="20">
        <v>2271</v>
      </c>
      <c r="C53" s="28">
        <f>'[1]район 12'!$BR$11</f>
        <v>459355</v>
      </c>
      <c r="D53" s="74"/>
      <c r="E53" s="28">
        <f t="shared" si="1"/>
        <v>459355</v>
      </c>
    </row>
    <row r="54" spans="1:5" ht="13.5" customHeight="1">
      <c r="A54" s="33" t="s">
        <v>234</v>
      </c>
      <c r="B54" s="20">
        <v>2272</v>
      </c>
      <c r="C54" s="28">
        <f>'[1]район 12'!$BS$11</f>
        <v>31280</v>
      </c>
      <c r="D54" s="74"/>
      <c r="E54" s="28">
        <f t="shared" si="1"/>
        <v>31280</v>
      </c>
    </row>
    <row r="55" spans="1:5" ht="13.5" customHeight="1">
      <c r="A55" s="33" t="s">
        <v>235</v>
      </c>
      <c r="B55" s="20">
        <v>2273</v>
      </c>
      <c r="C55" s="28">
        <f>'[1]район 12'!$BT$11</f>
        <v>199375</v>
      </c>
      <c r="D55" s="74"/>
      <c r="E55" s="28">
        <f t="shared" si="1"/>
        <v>199375</v>
      </c>
    </row>
    <row r="56" spans="1:5" ht="12.75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13.5" customHeight="1">
      <c r="A57" s="33" t="s">
        <v>237</v>
      </c>
      <c r="B57" s="20">
        <v>2275</v>
      </c>
      <c r="C57" s="28">
        <f>'[1]район 12'!$BV$11</f>
        <v>13800</v>
      </c>
      <c r="D57" s="74"/>
      <c r="E57" s="28">
        <f t="shared" si="1"/>
        <v>13800</v>
      </c>
    </row>
    <row r="58" spans="1:5" ht="21.75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33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f>'[1]район 12'!$BZ$11</f>
        <v>800</v>
      </c>
      <c r="D65" s="28">
        <f>'[2]Заклади освіти'!$K$10+'[2]Заклади освіти'!$AF$10</f>
        <v>0</v>
      </c>
      <c r="E65" s="28">
        <f t="shared" si="1"/>
        <v>800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525047.5</v>
      </c>
      <c r="E66" s="28">
        <f t="shared" si="1"/>
        <v>525047.5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525047.5</v>
      </c>
      <c r="E67" s="28">
        <f t="shared" si="1"/>
        <v>525047.5</v>
      </c>
    </row>
    <row r="68" spans="1:5" ht="13.5" customHeight="1">
      <c r="A68" s="56" t="s">
        <v>212</v>
      </c>
      <c r="B68" s="20">
        <v>3110</v>
      </c>
      <c r="C68" s="28"/>
      <c r="D68" s="28">
        <f>220047.5+25000</f>
        <v>245047.5</v>
      </c>
      <c r="E68" s="28">
        <f t="shared" si="1"/>
        <v>245047.5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/>
      <c r="E70" s="28">
        <f t="shared" si="1"/>
        <v>0</v>
      </c>
    </row>
    <row r="71" spans="1:5" ht="13.5" customHeight="1">
      <c r="A71" s="48" t="s">
        <v>62</v>
      </c>
      <c r="B71" s="20">
        <v>3130</v>
      </c>
      <c r="C71" s="28">
        <f>C72</f>
        <v>0</v>
      </c>
      <c r="D71" s="28">
        <f>D72</f>
        <v>280000</v>
      </c>
      <c r="E71" s="28">
        <f t="shared" si="1"/>
        <v>280000</v>
      </c>
    </row>
    <row r="72" spans="1:5" ht="12.75" customHeight="1">
      <c r="A72" s="48" t="s">
        <v>239</v>
      </c>
      <c r="B72" s="20">
        <v>3132</v>
      </c>
      <c r="C72" s="28"/>
      <c r="D72" s="28">
        <v>280000</v>
      </c>
      <c r="E72" s="28">
        <f t="shared" si="1"/>
        <v>280000</v>
      </c>
    </row>
    <row r="73" spans="1:5" ht="12" customHeight="1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/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241</v>
      </c>
      <c r="B80" s="59"/>
      <c r="C80" s="59"/>
      <c r="D80" s="60" t="s">
        <v>260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="130" zoomScaleSheetLayoutView="130" workbookViewId="0" topLeftCell="A11">
      <selection activeCell="D41" sqref="D41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15243318.8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261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262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221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7513375</v>
      </c>
      <c r="D26" s="25">
        <f>D28</f>
        <v>7729943.8</v>
      </c>
      <c r="E26" s="25">
        <f>C26+D26</f>
        <v>15243318.8</v>
      </c>
    </row>
    <row r="27" spans="1:5" ht="13.5" customHeight="1">
      <c r="A27" s="26" t="s">
        <v>181</v>
      </c>
      <c r="B27" s="27"/>
      <c r="C27" s="28">
        <f>C41</f>
        <v>7513375</v>
      </c>
      <c r="D27" s="28" t="s">
        <v>108</v>
      </c>
      <c r="E27" s="25">
        <f>C27</f>
        <v>7513375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7729943.8</v>
      </c>
      <c r="E28" s="25">
        <f>D28</f>
        <v>7729943.8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7586</v>
      </c>
      <c r="E29" s="25">
        <f aca="true" t="shared" si="0" ref="E29:E40">D29</f>
        <v>7586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>
        <f>'[2]Заклади освіти'!$M$11</f>
        <v>0</v>
      </c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>
        <f>'[2]Заклади освіти'!$T$11</f>
        <v>0</v>
      </c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>
        <f>'[2]Заклади освіти'!$V$11</f>
        <v>1182</v>
      </c>
      <c r="E32" s="25">
        <f t="shared" si="0"/>
        <v>1182</v>
      </c>
    </row>
    <row r="33" spans="1:5" ht="13.5" customHeight="1">
      <c r="A33" s="31" t="s">
        <v>226</v>
      </c>
      <c r="B33" s="29">
        <v>25010400</v>
      </c>
      <c r="C33" s="28"/>
      <c r="D33" s="74">
        <f>'[2]Заклади освіти'!$Z$11</f>
        <v>6404</v>
      </c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443479.8</v>
      </c>
      <c r="E34" s="25">
        <f t="shared" si="0"/>
        <v>443479.8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443479.8</v>
      </c>
      <c r="E35" s="25">
        <f t="shared" si="0"/>
        <v>443479.8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7278878</v>
      </c>
      <c r="E37" s="25">
        <f t="shared" si="0"/>
        <v>7278878</v>
      </c>
    </row>
    <row r="38" spans="1:5" ht="13.5" customHeight="1">
      <c r="A38" s="34" t="s">
        <v>230</v>
      </c>
      <c r="B38" s="35">
        <v>208100</v>
      </c>
      <c r="C38" s="28" t="s">
        <v>108</v>
      </c>
      <c r="D38" s="74"/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>
        <v>7278878</v>
      </c>
      <c r="E39" s="25">
        <f t="shared" si="0"/>
        <v>7278878</v>
      </c>
    </row>
    <row r="40" spans="1:5" ht="22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7513375</v>
      </c>
      <c r="D41" s="70">
        <f>D42+D66</f>
        <v>7729943.8</v>
      </c>
      <c r="E41" s="28">
        <f>E42+E66</f>
        <v>15243318.8</v>
      </c>
    </row>
    <row r="42" spans="1:5" ht="13.5" customHeight="1">
      <c r="A42" s="40" t="s">
        <v>194</v>
      </c>
      <c r="B42" s="41">
        <v>2000</v>
      </c>
      <c r="C42" s="70">
        <f>C43+C47+C60+C61+C62+C65</f>
        <v>7513375</v>
      </c>
      <c r="D42" s="70">
        <f>D43+D47+D60+D61+D62+D65</f>
        <v>340752.8</v>
      </c>
      <c r="E42" s="28">
        <f>C42+D42</f>
        <v>7854127.8</v>
      </c>
    </row>
    <row r="43" spans="1:5" ht="21" customHeight="1">
      <c r="A43" s="42" t="s">
        <v>40</v>
      </c>
      <c r="B43" s="41">
        <v>2100</v>
      </c>
      <c r="C43" s="74">
        <f>C44+C46</f>
        <v>6464728</v>
      </c>
      <c r="D43" s="74">
        <f>D44+D46</f>
        <v>0</v>
      </c>
      <c r="E43" s="28">
        <f aca="true" t="shared" si="1" ref="E43:E77">C43+D43</f>
        <v>6464728</v>
      </c>
    </row>
    <row r="44" spans="1:5" ht="12.75" customHeight="1">
      <c r="A44" s="42" t="s">
        <v>158</v>
      </c>
      <c r="B44" s="43">
        <v>2110</v>
      </c>
      <c r="C44" s="28">
        <f>C45</f>
        <v>5299777</v>
      </c>
      <c r="D44" s="28">
        <f>D45</f>
        <v>0</v>
      </c>
      <c r="E44" s="28">
        <f t="shared" si="1"/>
        <v>5299777</v>
      </c>
    </row>
    <row r="45" spans="1:5" ht="13.5" customHeight="1">
      <c r="A45" s="26" t="s">
        <v>196</v>
      </c>
      <c r="B45" s="20">
        <v>2111</v>
      </c>
      <c r="C45" s="28">
        <v>5299777</v>
      </c>
      <c r="D45" s="74"/>
      <c r="E45" s="28">
        <f t="shared" si="1"/>
        <v>5299777</v>
      </c>
    </row>
    <row r="46" spans="1:5" ht="13.5" customHeight="1">
      <c r="A46" s="44" t="s">
        <v>197</v>
      </c>
      <c r="B46" s="43">
        <v>2120</v>
      </c>
      <c r="C46" s="28">
        <v>1164951</v>
      </c>
      <c r="D46" s="74"/>
      <c r="E46" s="28">
        <f t="shared" si="1"/>
        <v>1164951</v>
      </c>
    </row>
    <row r="47" spans="1:5" ht="16.5" customHeight="1">
      <c r="A47" s="45" t="s">
        <v>43</v>
      </c>
      <c r="B47" s="43">
        <v>2200</v>
      </c>
      <c r="C47" s="28">
        <f>C48+C49+C50+C51+C52+C58</f>
        <v>1047847</v>
      </c>
      <c r="D47" s="28">
        <f>D48+D49+D50+D51+D52+D58</f>
        <v>340752.8</v>
      </c>
      <c r="E47" s="28">
        <f t="shared" si="1"/>
        <v>1388599.8</v>
      </c>
    </row>
    <row r="48" spans="1:5" ht="20.25" customHeight="1">
      <c r="A48" s="46" t="s">
        <v>231</v>
      </c>
      <c r="B48" s="20">
        <v>2210</v>
      </c>
      <c r="C48" s="28">
        <v>64675</v>
      </c>
      <c r="D48" s="74">
        <f>7586+333166.8</f>
        <v>340752.8</v>
      </c>
      <c r="E48" s="28">
        <f t="shared" si="1"/>
        <v>405427.8</v>
      </c>
    </row>
    <row r="49" spans="1:5" ht="13.5" customHeight="1">
      <c r="A49" s="47" t="s">
        <v>232</v>
      </c>
      <c r="B49" s="20">
        <v>2230</v>
      </c>
      <c r="C49" s="28"/>
      <c r="D49" s="74">
        <f>'[2]Заклади освіти'!$I$11+'[2]Заклади освіти'!$AE$11</f>
        <v>0</v>
      </c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f>'[1]район 12'!$BO$12</f>
        <v>41450</v>
      </c>
      <c r="D50" s="74">
        <f>'[2]Заклади освіти'!$J$11</f>
        <v>0</v>
      </c>
      <c r="E50" s="28">
        <f t="shared" si="1"/>
        <v>41450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941722</v>
      </c>
      <c r="D52" s="28">
        <f>SUM(D53+D54+D55+D56+D57)</f>
        <v>0</v>
      </c>
      <c r="E52" s="28">
        <f t="shared" si="1"/>
        <v>941722</v>
      </c>
    </row>
    <row r="53" spans="1:5" ht="13.5" customHeight="1">
      <c r="A53" s="33" t="s">
        <v>233</v>
      </c>
      <c r="B53" s="20">
        <v>2271</v>
      </c>
      <c r="C53" s="28">
        <f>'[1]район 12'!$BR$12</f>
        <v>780167</v>
      </c>
      <c r="D53" s="74"/>
      <c r="E53" s="28">
        <f t="shared" si="1"/>
        <v>780167</v>
      </c>
    </row>
    <row r="54" spans="1:5" ht="13.5" customHeight="1">
      <c r="A54" s="33" t="s">
        <v>234</v>
      </c>
      <c r="B54" s="20">
        <v>2272</v>
      </c>
      <c r="C54" s="28">
        <f>'[1]район 12'!$BS$12</f>
        <v>22080</v>
      </c>
      <c r="D54" s="74"/>
      <c r="E54" s="28">
        <f t="shared" si="1"/>
        <v>22080</v>
      </c>
    </row>
    <row r="55" spans="1:5" ht="13.5" customHeight="1">
      <c r="A55" s="33" t="s">
        <v>235</v>
      </c>
      <c r="B55" s="20">
        <v>2273</v>
      </c>
      <c r="C55" s="28">
        <f>'[1]район 12'!$BT$12</f>
        <v>134375</v>
      </c>
      <c r="D55" s="74"/>
      <c r="E55" s="28">
        <f t="shared" si="1"/>
        <v>134375</v>
      </c>
    </row>
    <row r="56" spans="1:5" ht="12.75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13.5" customHeight="1">
      <c r="A57" s="33" t="s">
        <v>237</v>
      </c>
      <c r="B57" s="20">
        <v>2275</v>
      </c>
      <c r="C57" s="28">
        <f>'[1]район 12'!$BV$12</f>
        <v>5100</v>
      </c>
      <c r="D57" s="74"/>
      <c r="E57" s="28">
        <f t="shared" si="1"/>
        <v>5100</v>
      </c>
    </row>
    <row r="58" spans="1:5" ht="21.75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33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f>'[1]район 12'!$BZ$12</f>
        <v>800</v>
      </c>
      <c r="D65" s="28">
        <f>'[2]Заклади освіти'!$K$11+'[2]Заклади освіти'!$AF$11</f>
        <v>0</v>
      </c>
      <c r="E65" s="28">
        <f t="shared" si="1"/>
        <v>800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7389191</v>
      </c>
      <c r="E66" s="28">
        <f t="shared" si="1"/>
        <v>7389191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7389191</v>
      </c>
      <c r="E67" s="28">
        <f t="shared" si="1"/>
        <v>7389191</v>
      </c>
    </row>
    <row r="68" spans="1:5" ht="13.5" customHeight="1">
      <c r="A68" s="56" t="s">
        <v>212</v>
      </c>
      <c r="B68" s="20">
        <v>3110</v>
      </c>
      <c r="C68" s="28"/>
      <c r="D68" s="28">
        <v>110313</v>
      </c>
      <c r="E68" s="28">
        <f t="shared" si="1"/>
        <v>110313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/>
      <c r="E70" s="28">
        <f t="shared" si="1"/>
        <v>0</v>
      </c>
    </row>
    <row r="71" spans="1:5" ht="13.5" customHeight="1">
      <c r="A71" s="48" t="s">
        <v>62</v>
      </c>
      <c r="B71" s="20">
        <v>3130</v>
      </c>
      <c r="C71" s="28">
        <f>C72</f>
        <v>0</v>
      </c>
      <c r="D71" s="28">
        <f>D72</f>
        <v>7278878</v>
      </c>
      <c r="E71" s="28">
        <f t="shared" si="1"/>
        <v>7278878</v>
      </c>
    </row>
    <row r="72" spans="1:5" ht="12.75" customHeight="1">
      <c r="A72" s="48" t="s">
        <v>239</v>
      </c>
      <c r="B72" s="20">
        <v>3132</v>
      </c>
      <c r="C72" s="28"/>
      <c r="D72" s="28">
        <v>7278878</v>
      </c>
      <c r="E72" s="28">
        <f t="shared" si="1"/>
        <v>7278878</v>
      </c>
    </row>
    <row r="73" spans="1:5" ht="12" customHeight="1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/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263</v>
      </c>
      <c r="B80" s="59"/>
      <c r="C80" s="59"/>
      <c r="D80" s="60" t="s">
        <v>264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9055118110236221" right="0.31496062992125984" top="0.7480314960629921" bottom="0.7480314960629921" header="0.31496062992125984" footer="0.31496062992125984"/>
  <pageSetup horizontalDpi="300" verticalDpi="300" orientation="portrait" paperSize="9" scale="9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SheetLayoutView="100" workbookViewId="0" topLeftCell="A20">
      <selection activeCell="D41" sqref="D41"/>
    </sheetView>
  </sheetViews>
  <sheetFormatPr defaultColWidth="9.25390625" defaultRowHeight="12.75"/>
  <cols>
    <col min="1" max="1" width="39.2539062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9834805.75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265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266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221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8569475</v>
      </c>
      <c r="D26" s="25">
        <f>D28</f>
        <v>1265330.75</v>
      </c>
      <c r="E26" s="25">
        <f>C26+D26</f>
        <v>9834805.75</v>
      </c>
    </row>
    <row r="27" spans="1:5" ht="13.5" customHeight="1">
      <c r="A27" s="26" t="s">
        <v>181</v>
      </c>
      <c r="B27" s="27"/>
      <c r="C27" s="28">
        <f>C41</f>
        <v>8569475</v>
      </c>
      <c r="D27" s="28" t="s">
        <v>108</v>
      </c>
      <c r="E27" s="25">
        <f>C27</f>
        <v>8569475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1265330.75</v>
      </c>
      <c r="E28" s="25">
        <f>D28</f>
        <v>1265330.75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>
        <f>'[2]Заклади освіти'!$M$12</f>
        <v>0</v>
      </c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>
        <f>'[2]Заклади освіти'!$T$12</f>
        <v>0</v>
      </c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>
        <f>'[2]Заклади освіти'!$V$12</f>
        <v>0</v>
      </c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>
        <f>'[2]Заклади освіти'!$Z$12</f>
        <v>0</v>
      </c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649502.75</v>
      </c>
      <c r="E34" s="25">
        <f t="shared" si="0"/>
        <v>649502.75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649502.75</v>
      </c>
      <c r="E35" s="25">
        <f t="shared" si="0"/>
        <v>649502.75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615828</v>
      </c>
      <c r="E37" s="25">
        <f t="shared" si="0"/>
        <v>615828</v>
      </c>
    </row>
    <row r="38" spans="1:5" ht="13.5" customHeight="1">
      <c r="A38" s="34" t="s">
        <v>230</v>
      </c>
      <c r="B38" s="35">
        <v>208100</v>
      </c>
      <c r="C38" s="28" t="s">
        <v>108</v>
      </c>
      <c r="D38" s="74">
        <v>335828</v>
      </c>
      <c r="E38" s="25">
        <f t="shared" si="0"/>
        <v>335828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>
        <v>280000</v>
      </c>
      <c r="E39" s="25">
        <f t="shared" si="0"/>
        <v>280000</v>
      </c>
    </row>
    <row r="40" spans="1:5" ht="22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8569475</v>
      </c>
      <c r="D41" s="70">
        <f>D42+D66</f>
        <v>1265330.75</v>
      </c>
      <c r="E41" s="28">
        <f>E42+E66</f>
        <v>9834805.75</v>
      </c>
    </row>
    <row r="42" spans="1:5" ht="13.5" customHeight="1">
      <c r="A42" s="40" t="s">
        <v>194</v>
      </c>
      <c r="B42" s="41">
        <v>2000</v>
      </c>
      <c r="C42" s="70">
        <f>C43+C47+C60+C61+C62+C65</f>
        <v>8569475</v>
      </c>
      <c r="D42" s="70">
        <f>D43+D47+D60+D61+D62+D65</f>
        <v>203178.2</v>
      </c>
      <c r="E42" s="28">
        <f>C42+D42</f>
        <v>8772653.2</v>
      </c>
    </row>
    <row r="43" spans="1:5" ht="21" customHeight="1">
      <c r="A43" s="42" t="s">
        <v>40</v>
      </c>
      <c r="B43" s="41">
        <v>2100</v>
      </c>
      <c r="C43" s="74">
        <f>C44+C46</f>
        <v>7537453</v>
      </c>
      <c r="D43" s="74">
        <f>D44+D46</f>
        <v>0</v>
      </c>
      <c r="E43" s="28">
        <f aca="true" t="shared" si="1" ref="E43:E77">C43+D43</f>
        <v>7537453</v>
      </c>
    </row>
    <row r="44" spans="1:5" ht="12.75" customHeight="1">
      <c r="A44" s="42" t="s">
        <v>158</v>
      </c>
      <c r="B44" s="43">
        <v>2110</v>
      </c>
      <c r="C44" s="28">
        <f>C45</f>
        <v>6115214</v>
      </c>
      <c r="D44" s="28">
        <f>D45</f>
        <v>0</v>
      </c>
      <c r="E44" s="28">
        <f t="shared" si="1"/>
        <v>6115214</v>
      </c>
    </row>
    <row r="45" spans="1:5" ht="13.5" customHeight="1">
      <c r="A45" s="26" t="s">
        <v>196</v>
      </c>
      <c r="B45" s="20">
        <v>2111</v>
      </c>
      <c r="C45" s="28">
        <v>6115214</v>
      </c>
      <c r="D45" s="74"/>
      <c r="E45" s="28">
        <f t="shared" si="1"/>
        <v>6115214</v>
      </c>
    </row>
    <row r="46" spans="1:5" ht="13.5" customHeight="1">
      <c r="A46" s="44" t="s">
        <v>197</v>
      </c>
      <c r="B46" s="43">
        <v>2120</v>
      </c>
      <c r="C46" s="28">
        <v>1422239</v>
      </c>
      <c r="D46" s="74"/>
      <c r="E46" s="28">
        <f t="shared" si="1"/>
        <v>1422239</v>
      </c>
    </row>
    <row r="47" spans="1:5" ht="16.5" customHeight="1">
      <c r="A47" s="45" t="s">
        <v>43</v>
      </c>
      <c r="B47" s="43">
        <v>2200</v>
      </c>
      <c r="C47" s="28">
        <f>C48+C49+C50+C51+C52+C58</f>
        <v>1031222</v>
      </c>
      <c r="D47" s="28">
        <f>D48+D49+D50+D51+D52+D58</f>
        <v>203178.2</v>
      </c>
      <c r="E47" s="28">
        <f t="shared" si="1"/>
        <v>1234400.2</v>
      </c>
    </row>
    <row r="48" spans="1:5" ht="20.25" customHeight="1">
      <c r="A48" s="46" t="s">
        <v>231</v>
      </c>
      <c r="B48" s="20">
        <v>2210</v>
      </c>
      <c r="C48" s="28">
        <v>336167</v>
      </c>
      <c r="D48" s="74">
        <v>203178.2</v>
      </c>
      <c r="E48" s="28">
        <f t="shared" si="1"/>
        <v>539345.2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f>'[1]район 12'!$BO$13+'[1]дотац 12'!$BO$13</f>
        <v>99700</v>
      </c>
      <c r="D50" s="74"/>
      <c r="E50" s="28">
        <f t="shared" si="1"/>
        <v>99700</v>
      </c>
    </row>
    <row r="51" spans="1:5" ht="13.5" customHeight="1">
      <c r="A51" s="48" t="s">
        <v>47</v>
      </c>
      <c r="B51" s="20">
        <v>2250</v>
      </c>
      <c r="C51" s="28">
        <f>'[1]дотац 12'!$BP$13</f>
        <v>600</v>
      </c>
      <c r="D51" s="74"/>
      <c r="E51" s="28">
        <f t="shared" si="1"/>
        <v>600</v>
      </c>
    </row>
    <row r="52" spans="1:5" ht="13.5" customHeight="1">
      <c r="A52" s="49" t="s">
        <v>161</v>
      </c>
      <c r="B52" s="43">
        <v>2270</v>
      </c>
      <c r="C52" s="28">
        <f>SUM(C53+C54+C55+C56+C57)</f>
        <v>594755</v>
      </c>
      <c r="D52" s="28">
        <f>SUM(D53+D54+D55+D56+D57)</f>
        <v>0</v>
      </c>
      <c r="E52" s="28">
        <f t="shared" si="1"/>
        <v>594755</v>
      </c>
    </row>
    <row r="53" spans="1:5" ht="13.5" customHeight="1">
      <c r="A53" s="33" t="s">
        <v>233</v>
      </c>
      <c r="B53" s="20">
        <v>2271</v>
      </c>
      <c r="C53" s="28">
        <f>'[1]район 12'!$BR$13</f>
        <v>340630</v>
      </c>
      <c r="D53" s="74"/>
      <c r="E53" s="28">
        <f t="shared" si="1"/>
        <v>340630</v>
      </c>
    </row>
    <row r="54" spans="1:5" ht="13.5" customHeight="1">
      <c r="A54" s="33" t="s">
        <v>234</v>
      </c>
      <c r="B54" s="20">
        <v>2272</v>
      </c>
      <c r="C54" s="28">
        <f>'[1]район 12'!$BS$13</f>
        <v>0</v>
      </c>
      <c r="D54" s="74"/>
      <c r="E54" s="28">
        <f t="shared" si="1"/>
        <v>0</v>
      </c>
    </row>
    <row r="55" spans="1:5" ht="13.5" customHeight="1">
      <c r="A55" s="33" t="s">
        <v>235</v>
      </c>
      <c r="B55" s="20">
        <v>2273</v>
      </c>
      <c r="C55" s="28">
        <f>'[1]район 12'!$BT$13</f>
        <v>248125</v>
      </c>
      <c r="D55" s="74"/>
      <c r="E55" s="28">
        <f t="shared" si="1"/>
        <v>248125</v>
      </c>
    </row>
    <row r="56" spans="1:5" ht="12.75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13.5" customHeight="1">
      <c r="A57" s="33" t="s">
        <v>237</v>
      </c>
      <c r="B57" s="20">
        <v>2275</v>
      </c>
      <c r="C57" s="28">
        <f>'[1]район 12'!$BV$13</f>
        <v>6000</v>
      </c>
      <c r="D57" s="74"/>
      <c r="E57" s="28">
        <f t="shared" si="1"/>
        <v>6000</v>
      </c>
    </row>
    <row r="58" spans="1:5" ht="21.75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33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f>'[1]район 12'!$BZ$13</f>
        <v>800</v>
      </c>
      <c r="D65" s="28">
        <f>'[2]Заклади освіти'!$K$12+'[2]Заклади освіти'!$AF$12</f>
        <v>0</v>
      </c>
      <c r="E65" s="28">
        <f t="shared" si="1"/>
        <v>800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1062152.55</v>
      </c>
      <c r="E66" s="28">
        <f t="shared" si="1"/>
        <v>1062152.55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1062152.55</v>
      </c>
      <c r="E67" s="28">
        <f t="shared" si="1"/>
        <v>1062152.55</v>
      </c>
    </row>
    <row r="68" spans="1:5" ht="13.5" customHeight="1">
      <c r="A68" s="56" t="s">
        <v>212</v>
      </c>
      <c r="B68" s="20">
        <v>3110</v>
      </c>
      <c r="C68" s="28"/>
      <c r="D68" s="28">
        <f>446324.55+260000</f>
        <v>706324.55</v>
      </c>
      <c r="E68" s="28">
        <f t="shared" si="1"/>
        <v>706324.55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>
        <f>'[2]Заклади освіти'!$BH$12</f>
        <v>0</v>
      </c>
      <c r="E70" s="28">
        <f t="shared" si="1"/>
        <v>0</v>
      </c>
    </row>
    <row r="71" spans="1:5" ht="13.5" customHeight="1">
      <c r="A71" s="48" t="s">
        <v>62</v>
      </c>
      <c r="B71" s="20">
        <v>3130</v>
      </c>
      <c r="C71" s="28">
        <f>C72</f>
        <v>0</v>
      </c>
      <c r="D71" s="28">
        <f>D72</f>
        <v>355828</v>
      </c>
      <c r="E71" s="28">
        <f t="shared" si="1"/>
        <v>355828</v>
      </c>
    </row>
    <row r="72" spans="1:5" ht="12.75" customHeight="1">
      <c r="A72" s="48" t="s">
        <v>239</v>
      </c>
      <c r="B72" s="20">
        <v>3132</v>
      </c>
      <c r="C72" s="28"/>
      <c r="D72" s="28">
        <f>355828</f>
        <v>355828</v>
      </c>
      <c r="E72" s="28">
        <f t="shared" si="1"/>
        <v>355828</v>
      </c>
    </row>
    <row r="73" spans="1:5" ht="12" customHeight="1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>
        <f>'[2]Заклади освіти'!$BJ$12</f>
        <v>0</v>
      </c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263</v>
      </c>
      <c r="B80" s="59"/>
      <c r="C80" s="59"/>
      <c r="D80" s="60" t="s">
        <v>267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83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SheetLayoutView="100" workbookViewId="0" topLeftCell="A21">
      <selection activeCell="D41" sqref="D41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6091352.71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268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 hidden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270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271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68">
        <f>C27</f>
        <v>5569758</v>
      </c>
      <c r="D26" s="77">
        <f>D28</f>
        <v>521594.71</v>
      </c>
      <c r="E26" s="77">
        <f>C26+D26</f>
        <v>6091352.71</v>
      </c>
    </row>
    <row r="27" spans="1:5" ht="13.5" customHeight="1">
      <c r="A27" s="26" t="s">
        <v>181</v>
      </c>
      <c r="B27" s="27"/>
      <c r="C27" s="69">
        <f>C41</f>
        <v>5569758</v>
      </c>
      <c r="D27" s="70" t="s">
        <v>108</v>
      </c>
      <c r="E27" s="77">
        <f>C27</f>
        <v>5569758</v>
      </c>
    </row>
    <row r="28" spans="1:5" ht="13.5" customHeight="1">
      <c r="A28" s="26" t="s">
        <v>182</v>
      </c>
      <c r="B28" s="29"/>
      <c r="C28" s="20" t="s">
        <v>108</v>
      </c>
      <c r="D28" s="70">
        <f>D29+D34+D37</f>
        <v>521594.71</v>
      </c>
      <c r="E28" s="77">
        <f>D28</f>
        <v>521594.71</v>
      </c>
    </row>
    <row r="29" spans="1:5" ht="21" customHeight="1">
      <c r="A29" s="30" t="s">
        <v>224</v>
      </c>
      <c r="B29" s="29">
        <v>25010000</v>
      </c>
      <c r="C29" s="20" t="s">
        <v>108</v>
      </c>
      <c r="D29" s="70">
        <f>D30+D31+D32+D33</f>
        <v>9562.81</v>
      </c>
      <c r="E29" s="77">
        <f aca="true" t="shared" si="0" ref="E29:E40">D29</f>
        <v>9562.81</v>
      </c>
    </row>
    <row r="30" spans="1:5" ht="13.5" customHeight="1">
      <c r="A30" s="31" t="s">
        <v>225</v>
      </c>
      <c r="B30" s="29">
        <v>25010100</v>
      </c>
      <c r="C30" s="20" t="s">
        <v>108</v>
      </c>
      <c r="D30" s="78">
        <f>'[2]Заклади освіти'!$M$13</f>
        <v>0</v>
      </c>
      <c r="E30" s="77">
        <f t="shared" si="0"/>
        <v>0</v>
      </c>
    </row>
    <row r="31" spans="1:5" ht="13.5" customHeight="1">
      <c r="A31" s="31" t="s">
        <v>185</v>
      </c>
      <c r="B31" s="29">
        <v>25010200</v>
      </c>
      <c r="C31" s="20" t="s">
        <v>108</v>
      </c>
      <c r="D31" s="78">
        <f>'[2]Заклади освіти'!$T$13</f>
        <v>0</v>
      </c>
      <c r="E31" s="77">
        <f t="shared" si="0"/>
        <v>0</v>
      </c>
    </row>
    <row r="32" spans="1:5" ht="13.5" customHeight="1">
      <c r="A32" s="31" t="s">
        <v>186</v>
      </c>
      <c r="B32" s="29">
        <v>25010300</v>
      </c>
      <c r="C32" s="20" t="s">
        <v>108</v>
      </c>
      <c r="D32" s="78">
        <f>'[2]Заклади освіти'!$V$13</f>
        <v>0</v>
      </c>
      <c r="E32" s="77">
        <f t="shared" si="0"/>
        <v>0</v>
      </c>
    </row>
    <row r="33" spans="1:5" ht="13.5" customHeight="1">
      <c r="A33" s="31" t="s">
        <v>226</v>
      </c>
      <c r="B33" s="29">
        <v>25010400</v>
      </c>
      <c r="C33" s="20"/>
      <c r="D33" s="78">
        <v>9562.81</v>
      </c>
      <c r="E33" s="77"/>
    </row>
    <row r="34" spans="1:5" ht="13.5" customHeight="1">
      <c r="A34" s="32" t="s">
        <v>227</v>
      </c>
      <c r="B34" s="29">
        <v>25020000</v>
      </c>
      <c r="C34" s="20" t="s">
        <v>108</v>
      </c>
      <c r="D34" s="78">
        <f>D35+D36</f>
        <v>512031.9</v>
      </c>
      <c r="E34" s="77">
        <f t="shared" si="0"/>
        <v>512031.9</v>
      </c>
    </row>
    <row r="35" spans="1:5" ht="13.5" customHeight="1">
      <c r="A35" s="31" t="s">
        <v>228</v>
      </c>
      <c r="B35" s="29">
        <v>25020100</v>
      </c>
      <c r="C35" s="20" t="s">
        <v>108</v>
      </c>
      <c r="D35" s="78">
        <v>512031.9</v>
      </c>
      <c r="E35" s="77">
        <f t="shared" si="0"/>
        <v>512031.9</v>
      </c>
    </row>
    <row r="36" spans="1:5" ht="13.5" customHeight="1">
      <c r="A36" s="31" t="s">
        <v>189</v>
      </c>
      <c r="B36" s="29">
        <v>25020200</v>
      </c>
      <c r="C36" s="20" t="s">
        <v>108</v>
      </c>
      <c r="D36" s="78"/>
      <c r="E36" s="77">
        <f t="shared" si="0"/>
        <v>0</v>
      </c>
    </row>
    <row r="37" spans="1:5" ht="13.5" customHeight="1">
      <c r="A37" s="33" t="s">
        <v>251</v>
      </c>
      <c r="B37" s="29"/>
      <c r="C37" s="20" t="s">
        <v>108</v>
      </c>
      <c r="D37" s="78">
        <f>D38+D39+D40</f>
        <v>0</v>
      </c>
      <c r="E37" s="77">
        <f t="shared" si="0"/>
        <v>0</v>
      </c>
    </row>
    <row r="38" spans="1:5" ht="13.5" customHeight="1">
      <c r="A38" s="34" t="s">
        <v>230</v>
      </c>
      <c r="B38" s="35">
        <v>208100</v>
      </c>
      <c r="C38" s="20" t="s">
        <v>108</v>
      </c>
      <c r="D38" s="78">
        <f>'[2]Заклади освіти'!$AM$13</f>
        <v>0</v>
      </c>
      <c r="E38" s="77">
        <f t="shared" si="0"/>
        <v>0</v>
      </c>
    </row>
    <row r="39" spans="1:5" ht="22.5" customHeight="1">
      <c r="A39" s="36" t="s">
        <v>191</v>
      </c>
      <c r="B39" s="37">
        <v>208400</v>
      </c>
      <c r="C39" s="20" t="s">
        <v>108</v>
      </c>
      <c r="D39" s="78">
        <f>'[2]Заклади освіти'!$AQ$13</f>
        <v>0</v>
      </c>
      <c r="E39" s="77">
        <f t="shared" si="0"/>
        <v>0</v>
      </c>
    </row>
    <row r="40" spans="1:5" ht="22.5" customHeight="1">
      <c r="A40" s="36" t="s">
        <v>192</v>
      </c>
      <c r="B40" s="38"/>
      <c r="C40" s="20" t="s">
        <v>108</v>
      </c>
      <c r="D40" s="78"/>
      <c r="E40" s="77">
        <f t="shared" si="0"/>
        <v>0</v>
      </c>
    </row>
    <row r="41" spans="1:5" ht="13.5" customHeight="1">
      <c r="A41" s="39" t="s">
        <v>193</v>
      </c>
      <c r="B41" s="26"/>
      <c r="C41" s="70">
        <f>C42+C66</f>
        <v>5569758</v>
      </c>
      <c r="D41" s="70">
        <f>D42+D66</f>
        <v>521594.71</v>
      </c>
      <c r="E41" s="70">
        <f>E42+E66</f>
        <v>6091352.71</v>
      </c>
    </row>
    <row r="42" spans="1:5" ht="13.5" customHeight="1">
      <c r="A42" s="40" t="s">
        <v>194</v>
      </c>
      <c r="B42" s="41">
        <v>2000</v>
      </c>
      <c r="C42" s="70">
        <f>C43+C47+C60+C61+C62+C65</f>
        <v>5569758</v>
      </c>
      <c r="D42" s="70">
        <f>D43+D47+D60+D61+D62+D65</f>
        <v>411281.71</v>
      </c>
      <c r="E42" s="70">
        <f>C42+D42</f>
        <v>5981039.71</v>
      </c>
    </row>
    <row r="43" spans="1:5" ht="21" customHeight="1">
      <c r="A43" s="42" t="s">
        <v>40</v>
      </c>
      <c r="B43" s="41">
        <v>2100</v>
      </c>
      <c r="C43" s="72">
        <f>C44+C46</f>
        <v>5544195</v>
      </c>
      <c r="D43" s="78">
        <f>D44+D46</f>
        <v>0</v>
      </c>
      <c r="E43" s="70">
        <f aca="true" t="shared" si="1" ref="E43:E77">C43+D43</f>
        <v>5544195</v>
      </c>
    </row>
    <row r="44" spans="1:5" ht="12.75" customHeight="1">
      <c r="A44" s="42" t="s">
        <v>158</v>
      </c>
      <c r="B44" s="43">
        <v>2110</v>
      </c>
      <c r="C44" s="69">
        <f>C45</f>
        <v>4544423</v>
      </c>
      <c r="D44" s="70">
        <f>D45</f>
        <v>0</v>
      </c>
      <c r="E44" s="70">
        <f t="shared" si="1"/>
        <v>4544423</v>
      </c>
    </row>
    <row r="45" spans="1:5" ht="13.5" customHeight="1">
      <c r="A45" s="26" t="s">
        <v>196</v>
      </c>
      <c r="B45" s="20">
        <v>2111</v>
      </c>
      <c r="C45" s="69">
        <v>4544423</v>
      </c>
      <c r="D45" s="78">
        <f>'[2]Заклади освіти'!$F$13</f>
        <v>0</v>
      </c>
      <c r="E45" s="70">
        <f t="shared" si="1"/>
        <v>4544423</v>
      </c>
    </row>
    <row r="46" spans="1:5" ht="13.5" customHeight="1">
      <c r="A46" s="44" t="s">
        <v>197</v>
      </c>
      <c r="B46" s="43">
        <v>2120</v>
      </c>
      <c r="C46" s="69">
        <v>999772</v>
      </c>
      <c r="D46" s="78">
        <f>'[2]Заклади освіти'!$G$13</f>
        <v>0</v>
      </c>
      <c r="E46" s="70">
        <f t="shared" si="1"/>
        <v>999772</v>
      </c>
    </row>
    <row r="47" spans="1:5" ht="16.5" customHeight="1">
      <c r="A47" s="45" t="s">
        <v>43</v>
      </c>
      <c r="B47" s="43">
        <v>2200</v>
      </c>
      <c r="C47" s="69">
        <f>C48+C49+C50+C51+C52+C58</f>
        <v>25563</v>
      </c>
      <c r="D47" s="70">
        <f>D48+D49+D50+D51+D52+D58</f>
        <v>411281.71</v>
      </c>
      <c r="E47" s="70">
        <f t="shared" si="1"/>
        <v>436844.71</v>
      </c>
    </row>
    <row r="48" spans="1:5" ht="20.25" customHeight="1">
      <c r="A48" s="46" t="s">
        <v>231</v>
      </c>
      <c r="B48" s="20">
        <v>2210</v>
      </c>
      <c r="C48" s="69">
        <v>19000</v>
      </c>
      <c r="D48" s="78">
        <f>9562.81+401718.9</f>
        <v>411281.71</v>
      </c>
      <c r="E48" s="70">
        <f t="shared" si="1"/>
        <v>430281.71</v>
      </c>
    </row>
    <row r="49" spans="1:5" ht="13.5" customHeight="1">
      <c r="A49" s="47" t="s">
        <v>232</v>
      </c>
      <c r="B49" s="20">
        <v>2230</v>
      </c>
      <c r="C49" s="69"/>
      <c r="D49" s="78"/>
      <c r="E49" s="70">
        <f t="shared" si="1"/>
        <v>0</v>
      </c>
    </row>
    <row r="50" spans="1:5" ht="13.5" customHeight="1">
      <c r="A50" s="47" t="s">
        <v>119</v>
      </c>
      <c r="B50" s="20">
        <v>2240</v>
      </c>
      <c r="C50" s="69">
        <f>'[1]район 12'!$BO$14</f>
        <v>6500</v>
      </c>
      <c r="D50" s="78"/>
      <c r="E50" s="70">
        <f t="shared" si="1"/>
        <v>6500</v>
      </c>
    </row>
    <row r="51" spans="1:5" ht="13.5" customHeight="1">
      <c r="A51" s="48" t="s">
        <v>47</v>
      </c>
      <c r="B51" s="20">
        <v>2250</v>
      </c>
      <c r="C51" s="69"/>
      <c r="D51" s="78"/>
      <c r="E51" s="70">
        <f t="shared" si="1"/>
        <v>0</v>
      </c>
    </row>
    <row r="52" spans="1:5" ht="13.5" customHeight="1">
      <c r="A52" s="49" t="s">
        <v>161</v>
      </c>
      <c r="B52" s="43">
        <v>2270</v>
      </c>
      <c r="C52" s="69">
        <f>SUM(C53+C54+C55+C56+C57)</f>
        <v>63</v>
      </c>
      <c r="D52" s="70">
        <f>SUM(D53+D54+D55+D56+D57)</f>
        <v>0</v>
      </c>
      <c r="E52" s="70">
        <f t="shared" si="1"/>
        <v>63</v>
      </c>
    </row>
    <row r="53" spans="1:5" ht="13.5" customHeight="1">
      <c r="A53" s="33" t="s">
        <v>233</v>
      </c>
      <c r="B53" s="20">
        <v>2271</v>
      </c>
      <c r="C53" s="69"/>
      <c r="D53" s="78"/>
      <c r="E53" s="70">
        <f t="shared" si="1"/>
        <v>0</v>
      </c>
    </row>
    <row r="54" spans="1:5" ht="13.5" customHeight="1">
      <c r="A54" s="33" t="s">
        <v>234</v>
      </c>
      <c r="B54" s="20">
        <v>2272</v>
      </c>
      <c r="C54" s="69"/>
      <c r="D54" s="78"/>
      <c r="E54" s="70">
        <f t="shared" si="1"/>
        <v>0</v>
      </c>
    </row>
    <row r="55" spans="1:5" ht="13.5" customHeight="1">
      <c r="A55" s="33" t="s">
        <v>235</v>
      </c>
      <c r="B55" s="20">
        <v>2273</v>
      </c>
      <c r="C55" s="69"/>
      <c r="D55" s="78"/>
      <c r="E55" s="70">
        <f t="shared" si="1"/>
        <v>0</v>
      </c>
    </row>
    <row r="56" spans="1:5" ht="12.75">
      <c r="A56" s="33" t="s">
        <v>236</v>
      </c>
      <c r="B56" s="20">
        <v>2274</v>
      </c>
      <c r="C56" s="28">
        <f>'[1]район 12'!$BU$14</f>
        <v>63</v>
      </c>
      <c r="D56" s="78"/>
      <c r="E56" s="70">
        <f t="shared" si="1"/>
        <v>63</v>
      </c>
    </row>
    <row r="57" spans="1:5" ht="13.5" customHeight="1">
      <c r="A57" s="33" t="s">
        <v>237</v>
      </c>
      <c r="B57" s="20">
        <v>2275</v>
      </c>
      <c r="C57" s="69"/>
      <c r="D57" s="78"/>
      <c r="E57" s="70">
        <f t="shared" si="1"/>
        <v>0</v>
      </c>
    </row>
    <row r="58" spans="1:5" ht="21.75" customHeight="1">
      <c r="A58" s="50" t="s">
        <v>205</v>
      </c>
      <c r="B58" s="51">
        <v>2280</v>
      </c>
      <c r="C58" s="68">
        <f>SUM(C59)</f>
        <v>0</v>
      </c>
      <c r="D58" s="77">
        <f>SUM(D59)</f>
        <v>0</v>
      </c>
      <c r="E58" s="70">
        <f t="shared" si="1"/>
        <v>0</v>
      </c>
    </row>
    <row r="59" spans="1:5" ht="33" customHeight="1">
      <c r="A59" s="52" t="s">
        <v>206</v>
      </c>
      <c r="B59" s="53">
        <v>2282</v>
      </c>
      <c r="C59" s="69"/>
      <c r="D59" s="79"/>
      <c r="E59" s="70">
        <f t="shared" si="1"/>
        <v>0</v>
      </c>
    </row>
    <row r="60" spans="1:5" ht="13.5" customHeight="1">
      <c r="A60" s="44" t="s">
        <v>207</v>
      </c>
      <c r="B60" s="43">
        <v>2400</v>
      </c>
      <c r="C60" s="20"/>
      <c r="D60" s="70"/>
      <c r="E60" s="70">
        <f t="shared" si="1"/>
        <v>0</v>
      </c>
    </row>
    <row r="61" spans="1:5" ht="13.5" customHeight="1">
      <c r="A61" s="54" t="s">
        <v>208</v>
      </c>
      <c r="B61" s="51">
        <v>2600</v>
      </c>
      <c r="C61" s="53"/>
      <c r="D61" s="77"/>
      <c r="E61" s="70">
        <f t="shared" si="1"/>
        <v>0</v>
      </c>
    </row>
    <row r="62" spans="1:5" ht="13.5" customHeight="1">
      <c r="A62" s="54" t="s">
        <v>209</v>
      </c>
      <c r="B62" s="51">
        <v>2700</v>
      </c>
      <c r="C62" s="53">
        <f>SUM(C63:C64)</f>
        <v>0</v>
      </c>
      <c r="D62" s="77">
        <f>SUM(D63:D64)</f>
        <v>0</v>
      </c>
      <c r="E62" s="70">
        <f t="shared" si="1"/>
        <v>0</v>
      </c>
    </row>
    <row r="63" spans="1:5" ht="13.5" customHeight="1">
      <c r="A63" s="33" t="s">
        <v>57</v>
      </c>
      <c r="B63" s="20">
        <v>2710</v>
      </c>
      <c r="C63" s="20"/>
      <c r="D63" s="70"/>
      <c r="E63" s="70">
        <f t="shared" si="1"/>
        <v>0</v>
      </c>
    </row>
    <row r="64" spans="1:5" ht="13.5" customHeight="1">
      <c r="A64" s="33" t="s">
        <v>210</v>
      </c>
      <c r="B64" s="20">
        <v>2730</v>
      </c>
      <c r="C64" s="20"/>
      <c r="D64" s="70"/>
      <c r="E64" s="70">
        <f t="shared" si="1"/>
        <v>0</v>
      </c>
    </row>
    <row r="65" spans="1:5" ht="13.5" customHeight="1">
      <c r="A65" s="49" t="s">
        <v>211</v>
      </c>
      <c r="B65" s="43">
        <v>2800</v>
      </c>
      <c r="C65" s="69"/>
      <c r="D65" s="70">
        <f>'[2]Заклади освіти'!$K$13+'[2]Заклади освіти'!$AF$13</f>
        <v>0</v>
      </c>
      <c r="E65" s="70">
        <f t="shared" si="1"/>
        <v>0</v>
      </c>
    </row>
    <row r="66" spans="1:5" ht="13.5" customHeight="1">
      <c r="A66" s="55" t="s">
        <v>59</v>
      </c>
      <c r="B66" s="41">
        <v>3000</v>
      </c>
      <c r="C66" s="20">
        <f>C67+C76</f>
        <v>0</v>
      </c>
      <c r="D66" s="70">
        <f>D67+D76</f>
        <v>110313</v>
      </c>
      <c r="E66" s="70">
        <f t="shared" si="1"/>
        <v>110313</v>
      </c>
    </row>
    <row r="67" spans="1:5" ht="13.5" customHeight="1">
      <c r="A67" s="26" t="s">
        <v>60</v>
      </c>
      <c r="B67" s="43">
        <v>3100</v>
      </c>
      <c r="C67" s="20">
        <f>C68+C69+C71+C73+C75</f>
        <v>0</v>
      </c>
      <c r="D67" s="70">
        <f>D68+D69+D71+D73+D75</f>
        <v>110313</v>
      </c>
      <c r="E67" s="70">
        <f t="shared" si="1"/>
        <v>110313</v>
      </c>
    </row>
    <row r="68" spans="1:5" ht="13.5" customHeight="1">
      <c r="A68" s="56" t="s">
        <v>212</v>
      </c>
      <c r="B68" s="20">
        <v>3110</v>
      </c>
      <c r="C68" s="20"/>
      <c r="D68" s="70">
        <v>110313</v>
      </c>
      <c r="E68" s="70">
        <f t="shared" si="1"/>
        <v>110313</v>
      </c>
    </row>
    <row r="69" spans="1:5" ht="13.5" customHeight="1">
      <c r="A69" s="48" t="s">
        <v>135</v>
      </c>
      <c r="B69" s="20">
        <v>3120</v>
      </c>
      <c r="C69" s="20">
        <f>C70</f>
        <v>0</v>
      </c>
      <c r="D69" s="70">
        <f>D70</f>
        <v>0</v>
      </c>
      <c r="E69" s="70">
        <f t="shared" si="1"/>
        <v>0</v>
      </c>
    </row>
    <row r="70" spans="1:5" ht="13.5" customHeight="1">
      <c r="A70" s="48" t="s">
        <v>238</v>
      </c>
      <c r="B70" s="20">
        <v>3122</v>
      </c>
      <c r="C70" s="20"/>
      <c r="D70" s="70"/>
      <c r="E70" s="70">
        <f t="shared" si="1"/>
        <v>0</v>
      </c>
    </row>
    <row r="71" spans="1:5" ht="13.5" customHeight="1">
      <c r="A71" s="48" t="s">
        <v>62</v>
      </c>
      <c r="B71" s="20">
        <v>3130</v>
      </c>
      <c r="C71" s="20">
        <f>C72</f>
        <v>0</v>
      </c>
      <c r="D71" s="70">
        <f>D72</f>
        <v>0</v>
      </c>
      <c r="E71" s="70">
        <f t="shared" si="1"/>
        <v>0</v>
      </c>
    </row>
    <row r="72" spans="1:5" ht="12.75" customHeight="1">
      <c r="A72" s="48" t="s">
        <v>239</v>
      </c>
      <c r="B72" s="20">
        <v>3132</v>
      </c>
      <c r="C72" s="20"/>
      <c r="D72" s="70"/>
      <c r="E72" s="70">
        <f t="shared" si="1"/>
        <v>0</v>
      </c>
    </row>
    <row r="73" spans="1:5" ht="12" customHeight="1">
      <c r="A73" s="48" t="s">
        <v>65</v>
      </c>
      <c r="B73" s="20">
        <v>3140</v>
      </c>
      <c r="C73" s="20">
        <f>C74</f>
        <v>0</v>
      </c>
      <c r="D73" s="70">
        <f>D74</f>
        <v>0</v>
      </c>
      <c r="E73" s="70">
        <f t="shared" si="1"/>
        <v>0</v>
      </c>
    </row>
    <row r="74" spans="1:5" ht="12.75">
      <c r="A74" s="48" t="s">
        <v>240</v>
      </c>
      <c r="B74" s="20">
        <v>3142</v>
      </c>
      <c r="C74" s="53"/>
      <c r="D74" s="70"/>
      <c r="E74" s="70">
        <f t="shared" si="1"/>
        <v>0</v>
      </c>
    </row>
    <row r="75" spans="1:5" ht="12.75">
      <c r="A75" s="48" t="s">
        <v>213</v>
      </c>
      <c r="B75" s="20">
        <v>3160</v>
      </c>
      <c r="C75" s="20"/>
      <c r="D75" s="70"/>
      <c r="E75" s="70">
        <f t="shared" si="1"/>
        <v>0</v>
      </c>
    </row>
    <row r="76" spans="1:5" ht="12.75">
      <c r="A76" s="48" t="s">
        <v>141</v>
      </c>
      <c r="B76" s="43">
        <v>3200</v>
      </c>
      <c r="C76" s="20"/>
      <c r="D76" s="70"/>
      <c r="E76" s="70">
        <f t="shared" si="1"/>
        <v>0</v>
      </c>
    </row>
    <row r="77" spans="1:5" ht="12.75">
      <c r="A77" s="55" t="s">
        <v>214</v>
      </c>
      <c r="B77" s="41">
        <v>9000</v>
      </c>
      <c r="C77" s="20"/>
      <c r="D77" s="70"/>
      <c r="E77" s="70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241</v>
      </c>
      <c r="B80" s="59"/>
      <c r="C80" s="59"/>
      <c r="D80" s="60" t="s">
        <v>272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 hidden="1">
      <c r="A89" s="64"/>
      <c r="B89" s="57"/>
      <c r="C89" s="57"/>
      <c r="D89" s="57"/>
      <c r="E89" s="57"/>
    </row>
    <row r="90" spans="1:5" ht="15.75" hidden="1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7086614173228347" right="0.11811023622047245" top="0.7480314960629921" bottom="0.35433070866141736" header="0.31496062992125984" footer="0.31496062992125984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SheetLayoutView="100" workbookViewId="0" topLeftCell="A26">
      <selection activeCell="D41" sqref="D41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7000520.4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273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274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275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68">
        <f>C27</f>
        <v>6621051</v>
      </c>
      <c r="D26" s="77">
        <f>D28</f>
        <v>379469.4</v>
      </c>
      <c r="E26" s="77">
        <f>C26+D26</f>
        <v>7000520.4</v>
      </c>
    </row>
    <row r="27" spans="1:5" ht="13.5" customHeight="1">
      <c r="A27" s="26" t="s">
        <v>181</v>
      </c>
      <c r="B27" s="27"/>
      <c r="C27" s="69">
        <f>C41</f>
        <v>6621051</v>
      </c>
      <c r="D27" s="70" t="s">
        <v>108</v>
      </c>
      <c r="E27" s="77">
        <f>C27</f>
        <v>6621051</v>
      </c>
    </row>
    <row r="28" spans="1:5" ht="13.5" customHeight="1">
      <c r="A28" s="26" t="s">
        <v>182</v>
      </c>
      <c r="B28" s="29"/>
      <c r="C28" s="20" t="s">
        <v>108</v>
      </c>
      <c r="D28" s="70">
        <f>D29+D34+D37</f>
        <v>379469.4</v>
      </c>
      <c r="E28" s="77">
        <f>D28</f>
        <v>379469.4</v>
      </c>
    </row>
    <row r="29" spans="1:5" ht="21" customHeight="1">
      <c r="A29" s="30" t="s">
        <v>224</v>
      </c>
      <c r="B29" s="29">
        <v>25010000</v>
      </c>
      <c r="C29" s="20" t="s">
        <v>108</v>
      </c>
      <c r="D29" s="70">
        <f>D30+D31+D32+D33</f>
        <v>0</v>
      </c>
      <c r="E29" s="77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0" t="s">
        <v>108</v>
      </c>
      <c r="D30" s="78"/>
      <c r="E30" s="77">
        <f t="shared" si="0"/>
        <v>0</v>
      </c>
    </row>
    <row r="31" spans="1:5" ht="13.5" customHeight="1">
      <c r="A31" s="31" t="s">
        <v>185</v>
      </c>
      <c r="B31" s="29">
        <v>25010200</v>
      </c>
      <c r="C31" s="20" t="s">
        <v>108</v>
      </c>
      <c r="D31" s="78"/>
      <c r="E31" s="77">
        <f t="shared" si="0"/>
        <v>0</v>
      </c>
    </row>
    <row r="32" spans="1:5" ht="13.5" customHeight="1">
      <c r="A32" s="31" t="s">
        <v>186</v>
      </c>
      <c r="B32" s="29">
        <v>25010300</v>
      </c>
      <c r="C32" s="20" t="s">
        <v>108</v>
      </c>
      <c r="D32" s="78"/>
      <c r="E32" s="77">
        <f t="shared" si="0"/>
        <v>0</v>
      </c>
    </row>
    <row r="33" spans="1:5" ht="13.5" customHeight="1">
      <c r="A33" s="31" t="s">
        <v>226</v>
      </c>
      <c r="B33" s="29">
        <v>25010400</v>
      </c>
      <c r="C33" s="20"/>
      <c r="D33" s="78"/>
      <c r="E33" s="77"/>
    </row>
    <row r="34" spans="1:5" ht="13.5" customHeight="1">
      <c r="A34" s="32" t="s">
        <v>227</v>
      </c>
      <c r="B34" s="29">
        <v>25020000</v>
      </c>
      <c r="C34" s="20" t="s">
        <v>108</v>
      </c>
      <c r="D34" s="78">
        <f>D35+D36</f>
        <v>379469.4</v>
      </c>
      <c r="E34" s="77">
        <f t="shared" si="0"/>
        <v>379469.4</v>
      </c>
    </row>
    <row r="35" spans="1:5" ht="13.5" customHeight="1">
      <c r="A35" s="31" t="s">
        <v>228</v>
      </c>
      <c r="B35" s="29">
        <v>25020100</v>
      </c>
      <c r="C35" s="20" t="s">
        <v>108</v>
      </c>
      <c r="D35" s="78">
        <v>379469.4</v>
      </c>
      <c r="E35" s="77">
        <f t="shared" si="0"/>
        <v>379469.4</v>
      </c>
    </row>
    <row r="36" spans="1:5" ht="13.5" customHeight="1">
      <c r="A36" s="31" t="s">
        <v>189</v>
      </c>
      <c r="B36" s="29">
        <v>25020200</v>
      </c>
      <c r="C36" s="20" t="s">
        <v>108</v>
      </c>
      <c r="D36" s="78"/>
      <c r="E36" s="77">
        <f t="shared" si="0"/>
        <v>0</v>
      </c>
    </row>
    <row r="37" spans="1:5" ht="13.5" customHeight="1">
      <c r="A37" s="33" t="s">
        <v>251</v>
      </c>
      <c r="B37" s="29"/>
      <c r="C37" s="20" t="s">
        <v>108</v>
      </c>
      <c r="D37" s="78">
        <f>D38+D39+D40</f>
        <v>0</v>
      </c>
      <c r="E37" s="77">
        <f t="shared" si="0"/>
        <v>0</v>
      </c>
    </row>
    <row r="38" spans="1:5" ht="13.5" customHeight="1">
      <c r="A38" s="34" t="s">
        <v>230</v>
      </c>
      <c r="B38" s="35">
        <v>208100</v>
      </c>
      <c r="C38" s="20" t="s">
        <v>108</v>
      </c>
      <c r="D38" s="78">
        <f>'[2]Заклади освіти'!$AM$14</f>
        <v>0</v>
      </c>
      <c r="E38" s="77">
        <f t="shared" si="0"/>
        <v>0</v>
      </c>
    </row>
    <row r="39" spans="1:5" ht="22.5" customHeight="1">
      <c r="A39" s="36" t="s">
        <v>191</v>
      </c>
      <c r="B39" s="37">
        <v>208400</v>
      </c>
      <c r="C39" s="20" t="s">
        <v>108</v>
      </c>
      <c r="D39" s="78">
        <f>'[2]Заклади освіти'!$AQ$14</f>
        <v>0</v>
      </c>
      <c r="E39" s="77">
        <f t="shared" si="0"/>
        <v>0</v>
      </c>
    </row>
    <row r="40" spans="1:5" ht="22.5" customHeight="1">
      <c r="A40" s="36" t="s">
        <v>192</v>
      </c>
      <c r="B40" s="38"/>
      <c r="C40" s="20" t="s">
        <v>108</v>
      </c>
      <c r="D40" s="78"/>
      <c r="E40" s="77">
        <f t="shared" si="0"/>
        <v>0</v>
      </c>
    </row>
    <row r="41" spans="1:5" ht="13.5" customHeight="1">
      <c r="A41" s="39" t="s">
        <v>193</v>
      </c>
      <c r="B41" s="26"/>
      <c r="C41" s="70">
        <f>C42+C66</f>
        <v>6621051</v>
      </c>
      <c r="D41" s="70">
        <f>D42+D66</f>
        <v>379469.4</v>
      </c>
      <c r="E41" s="70">
        <f>E42+E66</f>
        <v>7000520.4</v>
      </c>
    </row>
    <row r="42" spans="1:5" ht="13.5" customHeight="1">
      <c r="A42" s="40" t="s">
        <v>194</v>
      </c>
      <c r="B42" s="41">
        <v>2000</v>
      </c>
      <c r="C42" s="70">
        <f>C43+C47+C60+C61+C62+C65</f>
        <v>6621051</v>
      </c>
      <c r="D42" s="70">
        <f>D43+D47+D60+D61+D62+D65</f>
        <v>305927.4</v>
      </c>
      <c r="E42" s="70">
        <f>C42+D42</f>
        <v>6926978.4</v>
      </c>
    </row>
    <row r="43" spans="1:5" ht="21" customHeight="1">
      <c r="A43" s="42" t="s">
        <v>40</v>
      </c>
      <c r="B43" s="41">
        <v>2100</v>
      </c>
      <c r="C43" s="72">
        <f>C44+C46</f>
        <v>6590851</v>
      </c>
      <c r="D43" s="78">
        <f>D44+D46</f>
        <v>0</v>
      </c>
      <c r="E43" s="70">
        <f aca="true" t="shared" si="1" ref="E43:E77">C43+D43</f>
        <v>6590851</v>
      </c>
    </row>
    <row r="44" spans="1:5" ht="12.75" customHeight="1">
      <c r="A44" s="42" t="s">
        <v>158</v>
      </c>
      <c r="B44" s="43">
        <v>2110</v>
      </c>
      <c r="C44" s="69">
        <f>C45</f>
        <v>5402336</v>
      </c>
      <c r="D44" s="70">
        <f>D45</f>
        <v>0</v>
      </c>
      <c r="E44" s="70">
        <f t="shared" si="1"/>
        <v>5402336</v>
      </c>
    </row>
    <row r="45" spans="1:5" ht="13.5" customHeight="1">
      <c r="A45" s="26" t="s">
        <v>196</v>
      </c>
      <c r="B45" s="20">
        <v>2111</v>
      </c>
      <c r="C45" s="69">
        <v>5402336</v>
      </c>
      <c r="D45" s="78">
        <f>'[2]Заклади освіти'!$F$14</f>
        <v>0</v>
      </c>
      <c r="E45" s="70">
        <f t="shared" si="1"/>
        <v>5402336</v>
      </c>
    </row>
    <row r="46" spans="1:5" ht="13.5" customHeight="1">
      <c r="A46" s="44" t="s">
        <v>197</v>
      </c>
      <c r="B46" s="43">
        <v>2120</v>
      </c>
      <c r="C46" s="69">
        <v>1188515</v>
      </c>
      <c r="D46" s="78">
        <f>'[2]Заклади освіти'!$G$14</f>
        <v>0</v>
      </c>
      <c r="E46" s="70">
        <f t="shared" si="1"/>
        <v>1188515</v>
      </c>
    </row>
    <row r="47" spans="1:5" ht="16.5" customHeight="1">
      <c r="A47" s="45" t="s">
        <v>43</v>
      </c>
      <c r="B47" s="43">
        <v>2200</v>
      </c>
      <c r="C47" s="69">
        <f>C48+C49+C50+C51+C52+C58</f>
        <v>30200</v>
      </c>
      <c r="D47" s="70">
        <f>D48+D49+D50+D51+D52+D58</f>
        <v>305927.4</v>
      </c>
      <c r="E47" s="70">
        <f t="shared" si="1"/>
        <v>336127.4</v>
      </c>
    </row>
    <row r="48" spans="1:5" ht="20.25" customHeight="1">
      <c r="A48" s="46" t="s">
        <v>231</v>
      </c>
      <c r="B48" s="20">
        <v>2210</v>
      </c>
      <c r="C48" s="69">
        <v>23700</v>
      </c>
      <c r="D48" s="78">
        <v>305927.4</v>
      </c>
      <c r="E48" s="70">
        <f t="shared" si="1"/>
        <v>329627.4</v>
      </c>
    </row>
    <row r="49" spans="1:5" ht="13.5" customHeight="1">
      <c r="A49" s="47" t="s">
        <v>232</v>
      </c>
      <c r="B49" s="20">
        <v>2230</v>
      </c>
      <c r="C49" s="69"/>
      <c r="D49" s="78">
        <f>'[2]Заклади освіти'!$I$14+'[2]Заклади освіти'!$AE$14</f>
        <v>0</v>
      </c>
      <c r="E49" s="70">
        <f t="shared" si="1"/>
        <v>0</v>
      </c>
    </row>
    <row r="50" spans="1:5" ht="13.5" customHeight="1">
      <c r="A50" s="47" t="s">
        <v>119</v>
      </c>
      <c r="B50" s="20">
        <v>2240</v>
      </c>
      <c r="C50" s="69">
        <f>'[1]район 12'!$BO$15</f>
        <v>6500</v>
      </c>
      <c r="D50" s="78"/>
      <c r="E50" s="70">
        <f t="shared" si="1"/>
        <v>6500</v>
      </c>
    </row>
    <row r="51" spans="1:5" ht="13.5" customHeight="1">
      <c r="A51" s="48" t="s">
        <v>47</v>
      </c>
      <c r="B51" s="20">
        <v>2250</v>
      </c>
      <c r="C51" s="69"/>
      <c r="D51" s="78"/>
      <c r="E51" s="70">
        <f t="shared" si="1"/>
        <v>0</v>
      </c>
    </row>
    <row r="52" spans="1:5" ht="13.5" customHeight="1">
      <c r="A52" s="49" t="s">
        <v>161</v>
      </c>
      <c r="B52" s="43">
        <v>2270</v>
      </c>
      <c r="C52" s="69">
        <f>SUM(C53+C54+C55+C56+C57)</f>
        <v>0</v>
      </c>
      <c r="D52" s="70">
        <f>SUM(D53+D54+D55+D56+D57)</f>
        <v>0</v>
      </c>
      <c r="E52" s="70">
        <f t="shared" si="1"/>
        <v>0</v>
      </c>
    </row>
    <row r="53" spans="1:5" ht="13.5" customHeight="1">
      <c r="A53" s="33" t="s">
        <v>233</v>
      </c>
      <c r="B53" s="20">
        <v>2271</v>
      </c>
      <c r="C53" s="69"/>
      <c r="D53" s="78"/>
      <c r="E53" s="70">
        <f t="shared" si="1"/>
        <v>0</v>
      </c>
    </row>
    <row r="54" spans="1:5" ht="13.5" customHeight="1">
      <c r="A54" s="33" t="s">
        <v>234</v>
      </c>
      <c r="B54" s="20">
        <v>2272</v>
      </c>
      <c r="C54" s="69"/>
      <c r="D54" s="78"/>
      <c r="E54" s="70">
        <f t="shared" si="1"/>
        <v>0</v>
      </c>
    </row>
    <row r="55" spans="1:5" ht="13.5" customHeight="1">
      <c r="A55" s="33" t="s">
        <v>235</v>
      </c>
      <c r="B55" s="20">
        <v>2273</v>
      </c>
      <c r="C55" s="69"/>
      <c r="D55" s="78"/>
      <c r="E55" s="70">
        <f t="shared" si="1"/>
        <v>0</v>
      </c>
    </row>
    <row r="56" spans="1:5" ht="12.75">
      <c r="A56" s="33" t="s">
        <v>236</v>
      </c>
      <c r="B56" s="20">
        <v>2274</v>
      </c>
      <c r="C56" s="20"/>
      <c r="D56" s="78"/>
      <c r="E56" s="70">
        <f t="shared" si="1"/>
        <v>0</v>
      </c>
    </row>
    <row r="57" spans="1:5" ht="13.5" customHeight="1">
      <c r="A57" s="33" t="s">
        <v>237</v>
      </c>
      <c r="B57" s="20">
        <v>2275</v>
      </c>
      <c r="C57" s="69"/>
      <c r="D57" s="78"/>
      <c r="E57" s="70">
        <f t="shared" si="1"/>
        <v>0</v>
      </c>
    </row>
    <row r="58" spans="1:5" ht="21.75" customHeight="1">
      <c r="A58" s="50" t="s">
        <v>205</v>
      </c>
      <c r="B58" s="51">
        <v>2280</v>
      </c>
      <c r="C58" s="68">
        <f>SUM(C59)</f>
        <v>0</v>
      </c>
      <c r="D58" s="77">
        <f>SUM(D59)</f>
        <v>0</v>
      </c>
      <c r="E58" s="70">
        <f t="shared" si="1"/>
        <v>0</v>
      </c>
    </row>
    <row r="59" spans="1:5" ht="33" customHeight="1">
      <c r="A59" s="52" t="s">
        <v>206</v>
      </c>
      <c r="B59" s="53">
        <v>2282</v>
      </c>
      <c r="C59" s="69"/>
      <c r="D59" s="79"/>
      <c r="E59" s="70">
        <f t="shared" si="1"/>
        <v>0</v>
      </c>
    </row>
    <row r="60" spans="1:5" ht="13.5" customHeight="1">
      <c r="A60" s="44" t="s">
        <v>207</v>
      </c>
      <c r="B60" s="43">
        <v>2400</v>
      </c>
      <c r="C60" s="20"/>
      <c r="D60" s="70"/>
      <c r="E60" s="70">
        <f t="shared" si="1"/>
        <v>0</v>
      </c>
    </row>
    <row r="61" spans="1:5" ht="13.5" customHeight="1">
      <c r="A61" s="54" t="s">
        <v>208</v>
      </c>
      <c r="B61" s="51">
        <v>2600</v>
      </c>
      <c r="C61" s="53"/>
      <c r="D61" s="77"/>
      <c r="E61" s="70">
        <f t="shared" si="1"/>
        <v>0</v>
      </c>
    </row>
    <row r="62" spans="1:5" ht="13.5" customHeight="1">
      <c r="A62" s="54" t="s">
        <v>209</v>
      </c>
      <c r="B62" s="51">
        <v>2700</v>
      </c>
      <c r="C62" s="53">
        <f>SUM(C63:C64)</f>
        <v>0</v>
      </c>
      <c r="D62" s="77">
        <f>SUM(D63:D64)</f>
        <v>0</v>
      </c>
      <c r="E62" s="70">
        <f t="shared" si="1"/>
        <v>0</v>
      </c>
    </row>
    <row r="63" spans="1:5" ht="13.5" customHeight="1">
      <c r="A63" s="33" t="s">
        <v>57</v>
      </c>
      <c r="B63" s="20">
        <v>2710</v>
      </c>
      <c r="C63" s="20"/>
      <c r="D63" s="70"/>
      <c r="E63" s="70">
        <f t="shared" si="1"/>
        <v>0</v>
      </c>
    </row>
    <row r="64" spans="1:5" ht="13.5" customHeight="1">
      <c r="A64" s="33" t="s">
        <v>210</v>
      </c>
      <c r="B64" s="20">
        <v>2730</v>
      </c>
      <c r="C64" s="20"/>
      <c r="D64" s="70"/>
      <c r="E64" s="70">
        <f t="shared" si="1"/>
        <v>0</v>
      </c>
    </row>
    <row r="65" spans="1:5" ht="13.5" customHeight="1">
      <c r="A65" s="49" t="s">
        <v>211</v>
      </c>
      <c r="B65" s="43">
        <v>2800</v>
      </c>
      <c r="C65" s="69"/>
      <c r="D65" s="70">
        <f>'[2]Заклади освіти'!$K$14+'[2]Заклади освіти'!$AF$14</f>
        <v>0</v>
      </c>
      <c r="E65" s="70">
        <f t="shared" si="1"/>
        <v>0</v>
      </c>
    </row>
    <row r="66" spans="1:5" ht="13.5" customHeight="1">
      <c r="A66" s="55" t="s">
        <v>59</v>
      </c>
      <c r="B66" s="41">
        <v>3000</v>
      </c>
      <c r="C66" s="20">
        <f>C67+C76</f>
        <v>0</v>
      </c>
      <c r="D66" s="70">
        <f>D67+D76</f>
        <v>73542</v>
      </c>
      <c r="E66" s="70">
        <f t="shared" si="1"/>
        <v>73542</v>
      </c>
    </row>
    <row r="67" spans="1:5" ht="13.5" customHeight="1">
      <c r="A67" s="26" t="s">
        <v>60</v>
      </c>
      <c r="B67" s="43">
        <v>3100</v>
      </c>
      <c r="C67" s="20">
        <f>C68+C69+C71+C73+C75</f>
        <v>0</v>
      </c>
      <c r="D67" s="70">
        <f>D68+D69+D71+D73+D75</f>
        <v>73542</v>
      </c>
      <c r="E67" s="70">
        <f t="shared" si="1"/>
        <v>73542</v>
      </c>
    </row>
    <row r="68" spans="1:5" ht="13.5" customHeight="1">
      <c r="A68" s="56" t="s">
        <v>212</v>
      </c>
      <c r="B68" s="20">
        <v>3110</v>
      </c>
      <c r="C68" s="20"/>
      <c r="D68" s="70">
        <v>73542</v>
      </c>
      <c r="E68" s="70">
        <f t="shared" si="1"/>
        <v>73542</v>
      </c>
    </row>
    <row r="69" spans="1:5" ht="13.5" customHeight="1">
      <c r="A69" s="48" t="s">
        <v>135</v>
      </c>
      <c r="B69" s="20">
        <v>3120</v>
      </c>
      <c r="C69" s="20">
        <f>C70</f>
        <v>0</v>
      </c>
      <c r="D69" s="70">
        <f>D70</f>
        <v>0</v>
      </c>
      <c r="E69" s="70">
        <f t="shared" si="1"/>
        <v>0</v>
      </c>
    </row>
    <row r="70" spans="1:5" ht="13.5" customHeight="1">
      <c r="A70" s="48" t="s">
        <v>238</v>
      </c>
      <c r="B70" s="20">
        <v>3122</v>
      </c>
      <c r="C70" s="20"/>
      <c r="D70" s="70"/>
      <c r="E70" s="70">
        <f t="shared" si="1"/>
        <v>0</v>
      </c>
    </row>
    <row r="71" spans="1:5" ht="13.5" customHeight="1">
      <c r="A71" s="48" t="s">
        <v>62</v>
      </c>
      <c r="B71" s="20">
        <v>3130</v>
      </c>
      <c r="C71" s="20">
        <f>C72</f>
        <v>0</v>
      </c>
      <c r="D71" s="70">
        <f>D72</f>
        <v>0</v>
      </c>
      <c r="E71" s="70">
        <f t="shared" si="1"/>
        <v>0</v>
      </c>
    </row>
    <row r="72" spans="1:5" ht="12.75" customHeight="1">
      <c r="A72" s="48" t="s">
        <v>239</v>
      </c>
      <c r="B72" s="20">
        <v>3132</v>
      </c>
      <c r="C72" s="20"/>
      <c r="D72" s="70"/>
      <c r="E72" s="70">
        <f t="shared" si="1"/>
        <v>0</v>
      </c>
    </row>
    <row r="73" spans="1:5" ht="12" customHeight="1">
      <c r="A73" s="48" t="s">
        <v>65</v>
      </c>
      <c r="B73" s="20">
        <v>3140</v>
      </c>
      <c r="C73" s="20">
        <f>C74</f>
        <v>0</v>
      </c>
      <c r="D73" s="70">
        <f>D74</f>
        <v>0</v>
      </c>
      <c r="E73" s="70">
        <f t="shared" si="1"/>
        <v>0</v>
      </c>
    </row>
    <row r="74" spans="1:5" ht="12.75">
      <c r="A74" s="48" t="s">
        <v>240</v>
      </c>
      <c r="B74" s="20">
        <v>3142</v>
      </c>
      <c r="C74" s="53"/>
      <c r="D74" s="70"/>
      <c r="E74" s="70">
        <f t="shared" si="1"/>
        <v>0</v>
      </c>
    </row>
    <row r="75" spans="1:5" ht="12.75">
      <c r="A75" s="48" t="s">
        <v>213</v>
      </c>
      <c r="B75" s="20">
        <v>3160</v>
      </c>
      <c r="C75" s="20"/>
      <c r="D75" s="70"/>
      <c r="E75" s="70">
        <f t="shared" si="1"/>
        <v>0</v>
      </c>
    </row>
    <row r="76" spans="1:5" ht="12.75">
      <c r="A76" s="48" t="s">
        <v>141</v>
      </c>
      <c r="B76" s="43">
        <v>3200</v>
      </c>
      <c r="C76" s="20"/>
      <c r="D76" s="70"/>
      <c r="E76" s="70">
        <f t="shared" si="1"/>
        <v>0</v>
      </c>
    </row>
    <row r="77" spans="1:5" ht="12.75">
      <c r="A77" s="55" t="s">
        <v>214</v>
      </c>
      <c r="B77" s="41">
        <v>9000</v>
      </c>
      <c r="C77" s="20"/>
      <c r="D77" s="70"/>
      <c r="E77" s="70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241</v>
      </c>
      <c r="B80" s="59"/>
      <c r="C80" s="59"/>
      <c r="D80" s="60" t="s">
        <v>276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 hidden="1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SheetLayoutView="100" workbookViewId="0" topLeftCell="A20">
      <selection activeCell="D68" sqref="D68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6.0039062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7499261.36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277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278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279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5750714</v>
      </c>
      <c r="D26" s="25">
        <f>D28</f>
        <v>1748547.36</v>
      </c>
      <c r="E26" s="25">
        <f>C26+D26</f>
        <v>7499261.36</v>
      </c>
    </row>
    <row r="27" spans="1:5" ht="13.5" customHeight="1">
      <c r="A27" s="26" t="s">
        <v>181</v>
      </c>
      <c r="B27" s="27"/>
      <c r="C27" s="28">
        <f>C41</f>
        <v>5750714</v>
      </c>
      <c r="D27" s="28" t="s">
        <v>108</v>
      </c>
      <c r="E27" s="25">
        <f>C27</f>
        <v>5750714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1748547.36</v>
      </c>
      <c r="E28" s="25">
        <f>D28</f>
        <v>1748547.36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/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/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/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/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1369046.36</v>
      </c>
      <c r="E34" s="25">
        <f t="shared" si="0"/>
        <v>1369046.36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1369046.36</v>
      </c>
      <c r="E35" s="25">
        <f t="shared" si="0"/>
        <v>1369046.36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379501</v>
      </c>
      <c r="E37" s="25">
        <f t="shared" si="0"/>
        <v>379501</v>
      </c>
    </row>
    <row r="38" spans="1:5" ht="22.5" customHeight="1">
      <c r="A38" s="34" t="s">
        <v>230</v>
      </c>
      <c r="B38" s="35">
        <v>208100</v>
      </c>
      <c r="C38" s="28" t="s">
        <v>108</v>
      </c>
      <c r="D38" s="74">
        <f>'[2]Заклади освіти'!$AM$16</f>
        <v>359501</v>
      </c>
      <c r="E38" s="25">
        <f t="shared" si="0"/>
        <v>359501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>
        <f>'[2]Заклади освіти'!$AQ$16</f>
        <v>20000</v>
      </c>
      <c r="E39" s="25">
        <f t="shared" si="0"/>
        <v>20000</v>
      </c>
    </row>
    <row r="40" spans="1:5" ht="13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5750714</v>
      </c>
      <c r="D41" s="70">
        <f>D42+D66</f>
        <v>1748547.36</v>
      </c>
      <c r="E41" s="28">
        <f>E42+E66</f>
        <v>7499261.359999999</v>
      </c>
    </row>
    <row r="42" spans="1:5" ht="12.75">
      <c r="A42" s="40" t="s">
        <v>194</v>
      </c>
      <c r="B42" s="41">
        <v>2000</v>
      </c>
      <c r="C42" s="70">
        <f>C43+C47+C60+C61+C62+C65</f>
        <v>5750714</v>
      </c>
      <c r="D42" s="70">
        <f>D43+D47+D60+D61+D62+D65</f>
        <v>171258.8</v>
      </c>
      <c r="E42" s="28">
        <f>C42+D42</f>
        <v>5921972.8</v>
      </c>
    </row>
    <row r="43" spans="1:5" ht="22.5">
      <c r="A43" s="42" t="s">
        <v>40</v>
      </c>
      <c r="B43" s="41">
        <v>2100</v>
      </c>
      <c r="C43" s="74">
        <f>C44+C46</f>
        <v>4928864</v>
      </c>
      <c r="D43" s="74">
        <f>D44+D46</f>
        <v>0</v>
      </c>
      <c r="E43" s="28">
        <f aca="true" t="shared" si="1" ref="E43:E77">C43+D43</f>
        <v>4928864</v>
      </c>
    </row>
    <row r="44" spans="1:5" ht="13.5" customHeight="1">
      <c r="A44" s="42" t="s">
        <v>158</v>
      </c>
      <c r="B44" s="43">
        <v>2110</v>
      </c>
      <c r="C44" s="28">
        <f>C45</f>
        <v>4041362</v>
      </c>
      <c r="D44" s="28">
        <f>D45</f>
        <v>0</v>
      </c>
      <c r="E44" s="28">
        <f t="shared" si="1"/>
        <v>4041362</v>
      </c>
    </row>
    <row r="45" spans="1:5" ht="13.5" customHeight="1">
      <c r="A45" s="26" t="s">
        <v>196</v>
      </c>
      <c r="B45" s="20">
        <v>2111</v>
      </c>
      <c r="C45" s="28">
        <v>4041362</v>
      </c>
      <c r="D45" s="74">
        <f>'[2]Заклади освіти'!$F$16</f>
        <v>0</v>
      </c>
      <c r="E45" s="28">
        <f t="shared" si="1"/>
        <v>4041362</v>
      </c>
    </row>
    <row r="46" spans="1:5" ht="16.5" customHeight="1">
      <c r="A46" s="44" t="s">
        <v>197</v>
      </c>
      <c r="B46" s="43">
        <v>2120</v>
      </c>
      <c r="C46" s="28">
        <v>887502</v>
      </c>
      <c r="D46" s="74">
        <f>'[2]Заклади освіти'!$G$16</f>
        <v>0</v>
      </c>
      <c r="E46" s="28">
        <f t="shared" si="1"/>
        <v>887502</v>
      </c>
    </row>
    <row r="47" spans="1:5" ht="20.25" customHeight="1">
      <c r="A47" s="45" t="s">
        <v>43</v>
      </c>
      <c r="B47" s="43">
        <v>2200</v>
      </c>
      <c r="C47" s="28">
        <f>C48+C49+C50+C51+C52+C58</f>
        <v>820050</v>
      </c>
      <c r="D47" s="28">
        <f>D48+D49+D50+D51+D52+D58</f>
        <v>171258.8</v>
      </c>
      <c r="E47" s="28">
        <f t="shared" si="1"/>
        <v>991308.8</v>
      </c>
    </row>
    <row r="48" spans="1:5" ht="13.5" customHeight="1">
      <c r="A48" s="46" t="s">
        <v>231</v>
      </c>
      <c r="B48" s="20">
        <v>2210</v>
      </c>
      <c r="C48" s="28">
        <v>141500</v>
      </c>
      <c r="D48" s="74">
        <v>171258.8</v>
      </c>
      <c r="E48" s="28">
        <f t="shared" si="1"/>
        <v>312758.8</v>
      </c>
    </row>
    <row r="49" spans="1:5" ht="13.5" customHeight="1">
      <c r="A49" s="47" t="s">
        <v>232</v>
      </c>
      <c r="B49" s="20">
        <v>2230</v>
      </c>
      <c r="C49" s="28"/>
      <c r="D49" s="74">
        <f>'[2]Заклади освіти'!$I$16+'[2]Заклади освіти'!$AE$17</f>
        <v>0</v>
      </c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f>'[1]район 12'!$BO$17</f>
        <v>57800</v>
      </c>
      <c r="D50" s="74">
        <f>'[2]Заклади освіти'!$J$16</f>
        <v>0</v>
      </c>
      <c r="E50" s="28">
        <f t="shared" si="1"/>
        <v>57800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620750</v>
      </c>
      <c r="D52" s="28">
        <f>SUM(D53+D54+D55+D56+D57)</f>
        <v>0</v>
      </c>
      <c r="E52" s="28">
        <f t="shared" si="1"/>
        <v>620750</v>
      </c>
    </row>
    <row r="53" spans="1:5" ht="13.5" customHeight="1">
      <c r="A53" s="33" t="s">
        <v>233</v>
      </c>
      <c r="B53" s="20">
        <v>2271</v>
      </c>
      <c r="C53" s="28"/>
      <c r="D53" s="74"/>
      <c r="E53" s="28">
        <f t="shared" si="1"/>
        <v>0</v>
      </c>
    </row>
    <row r="54" spans="1:5" ht="13.5" customHeight="1">
      <c r="A54" s="33" t="s">
        <v>234</v>
      </c>
      <c r="B54" s="20">
        <v>2272</v>
      </c>
      <c r="C54" s="28"/>
      <c r="D54" s="74"/>
      <c r="E54" s="28">
        <f t="shared" si="1"/>
        <v>0</v>
      </c>
    </row>
    <row r="55" spans="1:5" ht="12.75">
      <c r="A55" s="33" t="s">
        <v>235</v>
      </c>
      <c r="B55" s="20">
        <v>2273</v>
      </c>
      <c r="C55" s="28">
        <f>'[1]район 12'!$BT$17</f>
        <v>106250</v>
      </c>
      <c r="D55" s="74"/>
      <c r="E55" s="28">
        <f t="shared" si="1"/>
        <v>106250</v>
      </c>
    </row>
    <row r="56" spans="1:5" ht="13.5" customHeight="1">
      <c r="A56" s="33" t="s">
        <v>236</v>
      </c>
      <c r="B56" s="20">
        <v>2274</v>
      </c>
      <c r="C56" s="28">
        <f>'[1]район 12'!$BU$17</f>
        <v>506000</v>
      </c>
      <c r="D56" s="74"/>
      <c r="E56" s="28">
        <f t="shared" si="1"/>
        <v>506000</v>
      </c>
    </row>
    <row r="57" spans="1:5" ht="21.75" customHeight="1">
      <c r="A57" s="33" t="s">
        <v>237</v>
      </c>
      <c r="B57" s="20">
        <v>2275</v>
      </c>
      <c r="C57" s="28">
        <f>'[1]район 12'!$BV$17</f>
        <v>8500</v>
      </c>
      <c r="D57" s="74"/>
      <c r="E57" s="28">
        <f t="shared" si="1"/>
        <v>8500</v>
      </c>
    </row>
    <row r="58" spans="1:5" ht="33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13.5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f>'[1]район 12'!$BZ$17</f>
        <v>1800</v>
      </c>
      <c r="D65" s="28">
        <f>'[2]Заклади освіти'!$K$16</f>
        <v>0</v>
      </c>
      <c r="E65" s="28">
        <f t="shared" si="1"/>
        <v>1800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1577288.56</v>
      </c>
      <c r="E66" s="28">
        <f t="shared" si="1"/>
        <v>1577288.56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1577288.56</v>
      </c>
      <c r="E67" s="28">
        <f t="shared" si="1"/>
        <v>1577288.56</v>
      </c>
    </row>
    <row r="68" spans="1:5" ht="13.5" customHeight="1">
      <c r="A68" s="56" t="s">
        <v>212</v>
      </c>
      <c r="B68" s="20">
        <v>3110</v>
      </c>
      <c r="C68" s="28"/>
      <c r="D68" s="28">
        <f>'[2]Заклади освіти'!$L$16+'[2]Заклади освіти'!$AG$16+'[2]Заклади освіти'!$BG$16</f>
        <v>1197787.56</v>
      </c>
      <c r="E68" s="28">
        <f t="shared" si="1"/>
        <v>1197787.56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>
        <f>'[2]Заклади освіти'!$BH$16</f>
        <v>0</v>
      </c>
      <c r="E70" s="28">
        <f t="shared" si="1"/>
        <v>0</v>
      </c>
    </row>
    <row r="71" spans="1:5" ht="12.75" customHeight="1">
      <c r="A71" s="48" t="s">
        <v>62</v>
      </c>
      <c r="B71" s="20">
        <v>3130</v>
      </c>
      <c r="C71" s="28">
        <f>C72</f>
        <v>0</v>
      </c>
      <c r="D71" s="28">
        <f>D72</f>
        <v>379501</v>
      </c>
      <c r="E71" s="28">
        <f t="shared" si="1"/>
        <v>379501</v>
      </c>
    </row>
    <row r="72" spans="1:5" ht="12" customHeight="1">
      <c r="A72" s="48" t="s">
        <v>239</v>
      </c>
      <c r="B72" s="20">
        <v>3132</v>
      </c>
      <c r="C72" s="28"/>
      <c r="D72" s="28">
        <f>'[2]Заклади освіти'!$BI$16</f>
        <v>379501</v>
      </c>
      <c r="E72" s="28">
        <f t="shared" si="1"/>
        <v>379501</v>
      </c>
    </row>
    <row r="73" spans="1:5" ht="12.75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>
        <f>'[2]Заклади освіти'!$BJ$16</f>
        <v>0</v>
      </c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241</v>
      </c>
      <c r="B80" s="59"/>
      <c r="C80" s="59"/>
      <c r="D80" s="60" t="s">
        <v>280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9055118110236221" right="0.5118110236220472" top="0.7480314960629921" bottom="0.7480314960629921" header="0.31496062992125984" footer="0.31496062992125984"/>
  <pageSetup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SheetLayoutView="100" workbookViewId="0" topLeftCell="A11">
      <selection activeCell="D41" sqref="D41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7.62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3970205.1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281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269</v>
      </c>
      <c r="B13" s="464"/>
      <c r="C13" s="464"/>
      <c r="D13" s="464"/>
      <c r="E13" s="464"/>
    </row>
    <row r="14" spans="1:5" ht="42.75" customHeight="1">
      <c r="A14" s="465" t="s">
        <v>282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283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3636011</v>
      </c>
      <c r="D26" s="25">
        <f>D28</f>
        <v>334194.1</v>
      </c>
      <c r="E26" s="25">
        <f>C26+D26</f>
        <v>3970205.1</v>
      </c>
    </row>
    <row r="27" spans="1:5" ht="13.5" customHeight="1">
      <c r="A27" s="26" t="s">
        <v>181</v>
      </c>
      <c r="B27" s="27"/>
      <c r="C27" s="28">
        <f>C41</f>
        <v>3636011</v>
      </c>
      <c r="D27" s="28" t="s">
        <v>108</v>
      </c>
      <c r="E27" s="25">
        <f>C27</f>
        <v>3636011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334194.1</v>
      </c>
      <c r="E28" s="25">
        <f>D28</f>
        <v>334194.1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/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/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/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/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309694.1</v>
      </c>
      <c r="E34" s="25">
        <f t="shared" si="0"/>
        <v>309694.1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309694.1</v>
      </c>
      <c r="E35" s="25">
        <f t="shared" si="0"/>
        <v>309694.1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24500</v>
      </c>
      <c r="E37" s="25">
        <f t="shared" si="0"/>
        <v>24500</v>
      </c>
    </row>
    <row r="38" spans="1:5" ht="11.25" customHeight="1">
      <c r="A38" s="34" t="s">
        <v>230</v>
      </c>
      <c r="B38" s="35">
        <v>208100</v>
      </c>
      <c r="C38" s="28" t="s">
        <v>108</v>
      </c>
      <c r="D38" s="74"/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>
        <v>24500</v>
      </c>
      <c r="E39" s="25">
        <f t="shared" si="0"/>
        <v>24500</v>
      </c>
    </row>
    <row r="40" spans="1:5" ht="13.5" customHeight="1" hidden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3636011</v>
      </c>
      <c r="D41" s="70">
        <f>D42+D66</f>
        <v>334194.1</v>
      </c>
      <c r="E41" s="28">
        <f>E42+E66</f>
        <v>3970205.1</v>
      </c>
    </row>
    <row r="42" spans="1:5" ht="12.75">
      <c r="A42" s="40" t="s">
        <v>194</v>
      </c>
      <c r="B42" s="41">
        <v>2000</v>
      </c>
      <c r="C42" s="70">
        <f>C43+C47+C60+C61+C62+C65</f>
        <v>3636011</v>
      </c>
      <c r="D42" s="70">
        <f>D43+D47+D60+D61+D62+D65</f>
        <v>254537.6</v>
      </c>
      <c r="E42" s="28">
        <f>C42+D42</f>
        <v>3890548.6</v>
      </c>
    </row>
    <row r="43" spans="1:5" ht="22.5">
      <c r="A43" s="42" t="s">
        <v>40</v>
      </c>
      <c r="B43" s="41">
        <v>2100</v>
      </c>
      <c r="C43" s="74">
        <f>C44+C46</f>
        <v>3610711</v>
      </c>
      <c r="D43" s="74">
        <f>D44+D46</f>
        <v>0</v>
      </c>
      <c r="E43" s="28">
        <f aca="true" t="shared" si="1" ref="E43:E77">C43+D43</f>
        <v>3610711</v>
      </c>
    </row>
    <row r="44" spans="1:5" ht="13.5" customHeight="1">
      <c r="A44" s="42" t="s">
        <v>158</v>
      </c>
      <c r="B44" s="43">
        <v>2110</v>
      </c>
      <c r="C44" s="28">
        <f>C45</f>
        <v>2959599</v>
      </c>
      <c r="D44" s="28">
        <f>D45</f>
        <v>0</v>
      </c>
      <c r="E44" s="28">
        <f t="shared" si="1"/>
        <v>2959599</v>
      </c>
    </row>
    <row r="45" spans="1:5" ht="13.5" customHeight="1">
      <c r="A45" s="26" t="s">
        <v>196</v>
      </c>
      <c r="B45" s="20">
        <v>2111</v>
      </c>
      <c r="C45" s="28">
        <v>2959599</v>
      </c>
      <c r="D45" s="74"/>
      <c r="E45" s="28">
        <f t="shared" si="1"/>
        <v>2959599</v>
      </c>
    </row>
    <row r="46" spans="1:5" ht="16.5" customHeight="1">
      <c r="A46" s="44" t="s">
        <v>197</v>
      </c>
      <c r="B46" s="43">
        <v>2120</v>
      </c>
      <c r="C46" s="28">
        <v>651112</v>
      </c>
      <c r="D46" s="74"/>
      <c r="E46" s="28">
        <f t="shared" si="1"/>
        <v>651112</v>
      </c>
    </row>
    <row r="47" spans="1:5" ht="20.25" customHeight="1">
      <c r="A47" s="45" t="s">
        <v>43</v>
      </c>
      <c r="B47" s="43">
        <v>2200</v>
      </c>
      <c r="C47" s="28">
        <f>C48+C49+C50+C51+C52+C58</f>
        <v>25300</v>
      </c>
      <c r="D47" s="28">
        <f>D48+D49+D50+D51+D52+D58</f>
        <v>254537.6</v>
      </c>
      <c r="E47" s="28">
        <f t="shared" si="1"/>
        <v>279837.6</v>
      </c>
    </row>
    <row r="48" spans="1:5" ht="13.5" customHeight="1">
      <c r="A48" s="46" t="s">
        <v>231</v>
      </c>
      <c r="B48" s="20">
        <v>2210</v>
      </c>
      <c r="C48" s="28">
        <v>22400</v>
      </c>
      <c r="D48" s="74">
        <v>254537.6</v>
      </c>
      <c r="E48" s="28">
        <f t="shared" si="1"/>
        <v>276937.6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v>2900</v>
      </c>
      <c r="D50" s="74"/>
      <c r="E50" s="28">
        <f t="shared" si="1"/>
        <v>2900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0</v>
      </c>
      <c r="D52" s="28">
        <f>SUM(D53+D54+D55+D56+D57)</f>
        <v>0</v>
      </c>
      <c r="E52" s="28">
        <f t="shared" si="1"/>
        <v>0</v>
      </c>
    </row>
    <row r="53" spans="1:5" ht="13.5" customHeight="1">
      <c r="A53" s="33" t="s">
        <v>233</v>
      </c>
      <c r="B53" s="20">
        <v>2271</v>
      </c>
      <c r="C53" s="28"/>
      <c r="D53" s="74"/>
      <c r="E53" s="28">
        <f t="shared" si="1"/>
        <v>0</v>
      </c>
    </row>
    <row r="54" spans="1:5" ht="13.5" customHeight="1">
      <c r="A54" s="33" t="s">
        <v>234</v>
      </c>
      <c r="B54" s="20">
        <v>2272</v>
      </c>
      <c r="C54" s="28"/>
      <c r="D54" s="74"/>
      <c r="E54" s="28">
        <f t="shared" si="1"/>
        <v>0</v>
      </c>
    </row>
    <row r="55" spans="1:5" ht="12.75">
      <c r="A55" s="33" t="s">
        <v>235</v>
      </c>
      <c r="B55" s="20">
        <v>2273</v>
      </c>
      <c r="C55" s="28"/>
      <c r="D55" s="74"/>
      <c r="E55" s="28">
        <f t="shared" si="1"/>
        <v>0</v>
      </c>
    </row>
    <row r="56" spans="1:5" ht="13.5" customHeight="1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21.75" customHeight="1">
      <c r="A57" s="33" t="s">
        <v>237</v>
      </c>
      <c r="B57" s="20">
        <v>2275</v>
      </c>
      <c r="C57" s="28"/>
      <c r="D57" s="74"/>
      <c r="E57" s="28">
        <f t="shared" si="1"/>
        <v>0</v>
      </c>
    </row>
    <row r="58" spans="1:5" ht="33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13.5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/>
      <c r="D65" s="28">
        <f>'[2]Заклади освіти'!$K$17</f>
        <v>0</v>
      </c>
      <c r="E65" s="28">
        <f t="shared" si="1"/>
        <v>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79656.5</v>
      </c>
      <c r="E66" s="28">
        <f t="shared" si="1"/>
        <v>79656.5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79656.5</v>
      </c>
      <c r="E67" s="28">
        <f t="shared" si="1"/>
        <v>79656.5</v>
      </c>
    </row>
    <row r="68" spans="1:5" ht="13.5" customHeight="1">
      <c r="A68" s="56" t="s">
        <v>212</v>
      </c>
      <c r="B68" s="20">
        <v>3110</v>
      </c>
      <c r="C68" s="28"/>
      <c r="D68" s="28">
        <f>55156.5+24500</f>
        <v>79656.5</v>
      </c>
      <c r="E68" s="28">
        <f t="shared" si="1"/>
        <v>79656.5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/>
      <c r="E70" s="28">
        <f t="shared" si="1"/>
        <v>0</v>
      </c>
    </row>
    <row r="71" spans="1:5" ht="12.75" customHeight="1">
      <c r="A71" s="48" t="s">
        <v>62</v>
      </c>
      <c r="B71" s="20">
        <v>3130</v>
      </c>
      <c r="C71" s="28">
        <f>C72</f>
        <v>0</v>
      </c>
      <c r="D71" s="28">
        <f>D72</f>
        <v>0</v>
      </c>
      <c r="E71" s="28">
        <f t="shared" si="1"/>
        <v>0</v>
      </c>
    </row>
    <row r="72" spans="1:5" ht="12" customHeight="1">
      <c r="A72" s="48" t="s">
        <v>239</v>
      </c>
      <c r="B72" s="20">
        <v>3132</v>
      </c>
      <c r="C72" s="28"/>
      <c r="D72" s="28"/>
      <c r="E72" s="28">
        <f t="shared" si="1"/>
        <v>0</v>
      </c>
    </row>
    <row r="73" spans="1:5" ht="12.75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/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241</v>
      </c>
      <c r="B80" s="59"/>
      <c r="C80" s="59"/>
      <c r="D80" s="60" t="s">
        <v>284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93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00B0F0"/>
  </sheetPr>
  <dimension ref="A1:G143"/>
  <sheetViews>
    <sheetView view="pageBreakPreview" zoomScaleSheetLayoutView="100" workbookViewId="0" topLeftCell="A23">
      <selection activeCell="D50" sqref="D50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5703104.9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285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286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287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5505161</v>
      </c>
      <c r="D26" s="25">
        <f>D28</f>
        <v>197943.9</v>
      </c>
      <c r="E26" s="25">
        <f>C26+D26</f>
        <v>5703104.9</v>
      </c>
    </row>
    <row r="27" spans="1:5" ht="13.5" customHeight="1">
      <c r="A27" s="26" t="s">
        <v>181</v>
      </c>
      <c r="B27" s="27"/>
      <c r="C27" s="28">
        <f>C41</f>
        <v>5505161</v>
      </c>
      <c r="D27" s="28" t="s">
        <v>108</v>
      </c>
      <c r="E27" s="25">
        <f>C27</f>
        <v>5505161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197943.9</v>
      </c>
      <c r="E28" s="25">
        <f>D28</f>
        <v>197943.9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/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/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/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/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197943.9</v>
      </c>
      <c r="E34" s="25">
        <f t="shared" si="0"/>
        <v>197943.9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197943.9</v>
      </c>
      <c r="E35" s="25">
        <f t="shared" si="0"/>
        <v>197943.9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0</v>
      </c>
      <c r="E37" s="25">
        <f t="shared" si="0"/>
        <v>0</v>
      </c>
    </row>
    <row r="38" spans="1:5" ht="22.5" customHeight="1">
      <c r="A38" s="34" t="s">
        <v>230</v>
      </c>
      <c r="B38" s="35">
        <v>208100</v>
      </c>
      <c r="C38" s="28" t="s">
        <v>108</v>
      </c>
      <c r="D38" s="74">
        <f>'[2]Заклади освіти'!$AM$18</f>
        <v>0</v>
      </c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>
        <f>'[2]Заклади освіти'!$AQ$18</f>
        <v>0</v>
      </c>
      <c r="E39" s="25">
        <f t="shared" si="0"/>
        <v>0</v>
      </c>
    </row>
    <row r="40" spans="1:5" ht="13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5505161</v>
      </c>
      <c r="D41" s="70">
        <f>D42+D66</f>
        <v>197943.9</v>
      </c>
      <c r="E41" s="28">
        <f>E42+E66</f>
        <v>5703104.9</v>
      </c>
    </row>
    <row r="42" spans="1:5" ht="12.75">
      <c r="A42" s="40" t="s">
        <v>194</v>
      </c>
      <c r="B42" s="41">
        <v>2000</v>
      </c>
      <c r="C42" s="70">
        <f>C43+C47+C60+C61+C62+C65</f>
        <v>5505161</v>
      </c>
      <c r="D42" s="70">
        <f>D43+D47+D60+D61+D62+D65</f>
        <v>179558.4</v>
      </c>
      <c r="E42" s="28">
        <f>C42+D42</f>
        <v>5684719.4</v>
      </c>
    </row>
    <row r="43" spans="1:5" ht="22.5">
      <c r="A43" s="42" t="s">
        <v>40</v>
      </c>
      <c r="B43" s="41">
        <v>2100</v>
      </c>
      <c r="C43" s="74">
        <f>C44+C46</f>
        <v>4792226</v>
      </c>
      <c r="D43" s="74">
        <f>D44+D46</f>
        <v>0</v>
      </c>
      <c r="E43" s="28">
        <f aca="true" t="shared" si="1" ref="E43:E77">C43+D43</f>
        <v>4792226</v>
      </c>
    </row>
    <row r="44" spans="1:5" ht="13.5" customHeight="1">
      <c r="A44" s="42" t="s">
        <v>158</v>
      </c>
      <c r="B44" s="43">
        <v>2110</v>
      </c>
      <c r="C44" s="28">
        <f>C45</f>
        <v>3928218</v>
      </c>
      <c r="D44" s="28">
        <f>D45</f>
        <v>0</v>
      </c>
      <c r="E44" s="28">
        <f t="shared" si="1"/>
        <v>3928218</v>
      </c>
    </row>
    <row r="45" spans="1:5" ht="13.5" customHeight="1">
      <c r="A45" s="26" t="s">
        <v>196</v>
      </c>
      <c r="B45" s="20">
        <v>2111</v>
      </c>
      <c r="C45" s="28">
        <v>3928218</v>
      </c>
      <c r="D45" s="74">
        <f>'[2]Заклади освіти'!$F$18</f>
        <v>0</v>
      </c>
      <c r="E45" s="28">
        <f t="shared" si="1"/>
        <v>3928218</v>
      </c>
    </row>
    <row r="46" spans="1:5" ht="16.5" customHeight="1">
      <c r="A46" s="44" t="s">
        <v>197</v>
      </c>
      <c r="B46" s="43">
        <v>2120</v>
      </c>
      <c r="C46" s="28">
        <v>864008</v>
      </c>
      <c r="D46" s="74">
        <f>'[2]Заклади освіти'!$G$18</f>
        <v>0</v>
      </c>
      <c r="E46" s="28">
        <f t="shared" si="1"/>
        <v>864008</v>
      </c>
    </row>
    <row r="47" spans="1:5" ht="20.25" customHeight="1">
      <c r="A47" s="45" t="s">
        <v>43</v>
      </c>
      <c r="B47" s="43">
        <v>2200</v>
      </c>
      <c r="C47" s="28">
        <f>C48+C49+C50+C51+C52+C58</f>
        <v>711135</v>
      </c>
      <c r="D47" s="28">
        <f>D48+D49+D50+D51+D52+D58</f>
        <v>179558.4</v>
      </c>
      <c r="E47" s="28">
        <f t="shared" si="1"/>
        <v>890693.4</v>
      </c>
    </row>
    <row r="48" spans="1:5" ht="13.5" customHeight="1">
      <c r="A48" s="46" t="s">
        <v>231</v>
      </c>
      <c r="B48" s="20">
        <v>2210</v>
      </c>
      <c r="C48" s="28">
        <v>46760</v>
      </c>
      <c r="D48" s="74">
        <v>179558.4</v>
      </c>
      <c r="E48" s="28">
        <f t="shared" si="1"/>
        <v>226318.4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f>'[1]район 12'!$BO$19</f>
        <v>44500</v>
      </c>
      <c r="D50" s="74"/>
      <c r="E50" s="28">
        <f t="shared" si="1"/>
        <v>44500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619875</v>
      </c>
      <c r="D52" s="28">
        <f>SUM(D53+D54+D55+D56+D57)</f>
        <v>0</v>
      </c>
      <c r="E52" s="28">
        <f t="shared" si="1"/>
        <v>619875</v>
      </c>
    </row>
    <row r="53" spans="1:5" ht="13.5" customHeight="1">
      <c r="A53" s="33" t="s">
        <v>233</v>
      </c>
      <c r="B53" s="20">
        <v>2271</v>
      </c>
      <c r="C53" s="28"/>
      <c r="D53" s="74"/>
      <c r="E53" s="28">
        <f t="shared" si="1"/>
        <v>0</v>
      </c>
    </row>
    <row r="54" spans="1:5" ht="13.5" customHeight="1">
      <c r="A54" s="33" t="s">
        <v>234</v>
      </c>
      <c r="B54" s="20">
        <v>2272</v>
      </c>
      <c r="C54" s="28"/>
      <c r="D54" s="74"/>
      <c r="E54" s="28">
        <f t="shared" si="1"/>
        <v>0</v>
      </c>
    </row>
    <row r="55" spans="1:5" ht="12.75">
      <c r="A55" s="33" t="s">
        <v>235</v>
      </c>
      <c r="B55" s="20">
        <v>2273</v>
      </c>
      <c r="C55" s="28">
        <f>'[1]район 12'!$BT$19</f>
        <v>154375</v>
      </c>
      <c r="D55" s="74"/>
      <c r="E55" s="28">
        <f t="shared" si="1"/>
        <v>154375</v>
      </c>
    </row>
    <row r="56" spans="1:5" ht="13.5" customHeight="1">
      <c r="A56" s="33" t="s">
        <v>236</v>
      </c>
      <c r="B56" s="20">
        <v>2274</v>
      </c>
      <c r="C56" s="28">
        <f>'[1]район 12'!$BU$19</f>
        <v>460000</v>
      </c>
      <c r="D56" s="74"/>
      <c r="E56" s="28">
        <f t="shared" si="1"/>
        <v>460000</v>
      </c>
    </row>
    <row r="57" spans="1:5" ht="21.75" customHeight="1">
      <c r="A57" s="33" t="s">
        <v>237</v>
      </c>
      <c r="B57" s="20">
        <v>2275</v>
      </c>
      <c r="C57" s="28">
        <f>'[1]район 12'!$BV$19</f>
        <v>5500</v>
      </c>
      <c r="D57" s="74"/>
      <c r="E57" s="28">
        <f t="shared" si="1"/>
        <v>5500</v>
      </c>
    </row>
    <row r="58" spans="1:5" ht="33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13.5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f>'[1]район 12'!$BZ$19</f>
        <v>1800</v>
      </c>
      <c r="D65" s="28">
        <f>'[2]Заклади освіти'!$K$19</f>
        <v>0</v>
      </c>
      <c r="E65" s="28">
        <f t="shared" si="1"/>
        <v>1800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18385.5</v>
      </c>
      <c r="E66" s="28">
        <f t="shared" si="1"/>
        <v>18385.5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18385.5</v>
      </c>
      <c r="E67" s="28">
        <f t="shared" si="1"/>
        <v>18385.5</v>
      </c>
    </row>
    <row r="68" spans="1:5" ht="13.5" customHeight="1">
      <c r="A68" s="56" t="s">
        <v>212</v>
      </c>
      <c r="B68" s="20">
        <v>3110</v>
      </c>
      <c r="C68" s="28"/>
      <c r="D68" s="28">
        <f>'[2]Заклади освіти'!$L$18+'[2]Заклади освіти'!$AG$18+'[2]Заклади освіти'!$BG$18</f>
        <v>18385.5</v>
      </c>
      <c r="E68" s="28">
        <f t="shared" si="1"/>
        <v>18385.5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>
        <f>'[2]Заклади освіти'!$BH$18</f>
        <v>0</v>
      </c>
      <c r="E70" s="28">
        <f t="shared" si="1"/>
        <v>0</v>
      </c>
    </row>
    <row r="71" spans="1:5" ht="12.75" customHeight="1">
      <c r="A71" s="48" t="s">
        <v>62</v>
      </c>
      <c r="B71" s="20">
        <v>3130</v>
      </c>
      <c r="C71" s="28">
        <f>C72</f>
        <v>0</v>
      </c>
      <c r="D71" s="28">
        <f>D72</f>
        <v>0</v>
      </c>
      <c r="E71" s="28">
        <f t="shared" si="1"/>
        <v>0</v>
      </c>
    </row>
    <row r="72" spans="1:5" ht="12" customHeight="1">
      <c r="A72" s="48" t="s">
        <v>239</v>
      </c>
      <c r="B72" s="20">
        <v>3132</v>
      </c>
      <c r="C72" s="28"/>
      <c r="D72" s="28">
        <f>'[2]Заклади освіти'!$BI$18</f>
        <v>0</v>
      </c>
      <c r="E72" s="28">
        <f t="shared" si="1"/>
        <v>0</v>
      </c>
    </row>
    <row r="73" spans="1:5" ht="12.75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>
        <f>'[2]Заклади освіти'!$BJ$18</f>
        <v>0</v>
      </c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0"/>
      <c r="D77" s="20"/>
      <c r="E77" s="69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241</v>
      </c>
      <c r="B80" s="59"/>
      <c r="C80" s="59"/>
      <c r="D80" s="60" t="s">
        <v>288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1.1023622047244095" right="0.31496062992125984" top="0.7480314960629921" bottom="0.7480314960629921" header="0.31496062992125984" footer="0.31496062992125984"/>
  <pageSetup horizontalDpi="300" verticalDpi="300" orientation="portrait" paperSize="9" scale="94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SheetLayoutView="100" workbookViewId="0" topLeftCell="A26">
      <selection activeCell="D36" sqref="D36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13269625.35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289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290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291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8888305</v>
      </c>
      <c r="D26" s="25">
        <f>D28</f>
        <v>4381320.35</v>
      </c>
      <c r="E26" s="25">
        <f>C26+D26</f>
        <v>13269625.35</v>
      </c>
    </row>
    <row r="27" spans="1:5" ht="13.5" customHeight="1">
      <c r="A27" s="26" t="s">
        <v>181</v>
      </c>
      <c r="B27" s="27"/>
      <c r="C27" s="28">
        <f>C41</f>
        <v>8888305</v>
      </c>
      <c r="D27" s="28" t="s">
        <v>108</v>
      </c>
      <c r="E27" s="25">
        <f>C27</f>
        <v>8888305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4381320.35</v>
      </c>
      <c r="E28" s="25">
        <f>D28</f>
        <v>4381320.35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>
        <f>'[2]Заклади освіти'!$M$19</f>
        <v>0</v>
      </c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>
        <f>'[2]Заклади освіти'!$T$19</f>
        <v>0</v>
      </c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>
        <f>'[2]Заклади освіти'!$V$19</f>
        <v>0</v>
      </c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>
        <f>'[2]Заклади освіти'!$Z$19</f>
        <v>0</v>
      </c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987632.35</v>
      </c>
      <c r="E34" s="25">
        <f t="shared" si="0"/>
        <v>987632.35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948707.35</v>
      </c>
      <c r="E35" s="25">
        <f t="shared" si="0"/>
        <v>948707.35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>
        <v>38925</v>
      </c>
      <c r="E36" s="25">
        <f t="shared" si="0"/>
        <v>38925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3393688</v>
      </c>
      <c r="E37" s="25">
        <f t="shared" si="0"/>
        <v>3393688</v>
      </c>
    </row>
    <row r="38" spans="1:5" ht="22.5" customHeight="1">
      <c r="A38" s="34" t="s">
        <v>230</v>
      </c>
      <c r="B38" s="35">
        <v>208100</v>
      </c>
      <c r="C38" s="28" t="s">
        <v>108</v>
      </c>
      <c r="D38" s="74"/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>
        <v>3393688</v>
      </c>
      <c r="E39" s="25">
        <f t="shared" si="0"/>
        <v>3393688</v>
      </c>
    </row>
    <row r="40" spans="1:5" ht="13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8888305</v>
      </c>
      <c r="D41" s="70">
        <f>D42+D66</f>
        <v>4381320.350000001</v>
      </c>
      <c r="E41" s="28">
        <f>E42+E66</f>
        <v>13269625.350000001</v>
      </c>
    </row>
    <row r="42" spans="1:5" ht="12.75">
      <c r="A42" s="40" t="s">
        <v>194</v>
      </c>
      <c r="B42" s="41">
        <v>2000</v>
      </c>
      <c r="C42" s="70">
        <f>C43+C47+C60+C61+C62+C65</f>
        <v>8888305</v>
      </c>
      <c r="D42" s="70">
        <f>D43+D47+D60+D61+D62+D65</f>
        <v>254106.4</v>
      </c>
      <c r="E42" s="28">
        <f>C42+D42</f>
        <v>9142411.4</v>
      </c>
    </row>
    <row r="43" spans="1:5" ht="22.5">
      <c r="A43" s="42" t="s">
        <v>40</v>
      </c>
      <c r="B43" s="41">
        <v>2100</v>
      </c>
      <c r="C43" s="74">
        <f>C44+C46</f>
        <v>8032835</v>
      </c>
      <c r="D43" s="74">
        <f>D44+D46</f>
        <v>0</v>
      </c>
      <c r="E43" s="28">
        <f aca="true" t="shared" si="1" ref="E43:E77">C43+D43</f>
        <v>8032835</v>
      </c>
    </row>
    <row r="44" spans="1:5" ht="13.5" customHeight="1">
      <c r="A44" s="42" t="s">
        <v>158</v>
      </c>
      <c r="B44" s="43">
        <v>2110</v>
      </c>
      <c r="C44" s="28">
        <f>C45</f>
        <v>6583685</v>
      </c>
      <c r="D44" s="28">
        <f>D45</f>
        <v>0</v>
      </c>
      <c r="E44" s="28">
        <f t="shared" si="1"/>
        <v>6583685</v>
      </c>
    </row>
    <row r="45" spans="1:5" ht="13.5" customHeight="1">
      <c r="A45" s="26" t="s">
        <v>196</v>
      </c>
      <c r="B45" s="20">
        <v>2111</v>
      </c>
      <c r="C45" s="28">
        <v>6583685</v>
      </c>
      <c r="D45" s="74"/>
      <c r="E45" s="28">
        <f t="shared" si="1"/>
        <v>6583685</v>
      </c>
    </row>
    <row r="46" spans="1:5" ht="16.5" customHeight="1">
      <c r="A46" s="44" t="s">
        <v>197</v>
      </c>
      <c r="B46" s="43">
        <v>2120</v>
      </c>
      <c r="C46" s="28">
        <v>1449150</v>
      </c>
      <c r="D46" s="74"/>
      <c r="E46" s="28">
        <f t="shared" si="1"/>
        <v>1449150</v>
      </c>
    </row>
    <row r="47" spans="1:5" ht="20.25" customHeight="1">
      <c r="A47" s="45" t="s">
        <v>43</v>
      </c>
      <c r="B47" s="43">
        <v>2200</v>
      </c>
      <c r="C47" s="28">
        <f>C48+C49+C50+C51+C52+C58</f>
        <v>854670</v>
      </c>
      <c r="D47" s="28">
        <f>D48+D49+D50+D51+D52+D58</f>
        <v>254106.4</v>
      </c>
      <c r="E47" s="28">
        <f t="shared" si="1"/>
        <v>1108776.4</v>
      </c>
    </row>
    <row r="48" spans="1:5" ht="13.5" customHeight="1">
      <c r="A48" s="46" t="s">
        <v>231</v>
      </c>
      <c r="B48" s="20">
        <v>2210</v>
      </c>
      <c r="C48" s="28">
        <v>97200</v>
      </c>
      <c r="D48" s="74">
        <v>254106.4</v>
      </c>
      <c r="E48" s="28">
        <f t="shared" si="1"/>
        <v>351306.4</v>
      </c>
    </row>
    <row r="49" spans="1:5" ht="13.5" customHeight="1">
      <c r="A49" s="47" t="s">
        <v>232</v>
      </c>
      <c r="B49" s="20">
        <v>2230</v>
      </c>
      <c r="C49" s="28"/>
      <c r="D49" s="74">
        <f>'[2]Заклади освіти'!$I$19+'[2]Заклади освіти'!$AE$19</f>
        <v>0</v>
      </c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f>'[1]район 12'!$BO$20</f>
        <v>46150</v>
      </c>
      <c r="D50" s="74">
        <f>'[2]Заклади освіти'!$J$19</f>
        <v>0</v>
      </c>
      <c r="E50" s="28">
        <f t="shared" si="1"/>
        <v>46150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711320</v>
      </c>
      <c r="D52" s="28">
        <f>SUM(D53+D54+D55+D56+D57)</f>
        <v>0</v>
      </c>
      <c r="E52" s="28">
        <f t="shared" si="1"/>
        <v>711320</v>
      </c>
    </row>
    <row r="53" spans="1:5" ht="13.5" customHeight="1">
      <c r="A53" s="33" t="s">
        <v>233</v>
      </c>
      <c r="B53" s="20">
        <v>2271</v>
      </c>
      <c r="C53" s="28">
        <f>'[1]район 12'!$BR$20</f>
        <v>518620</v>
      </c>
      <c r="D53" s="74"/>
      <c r="E53" s="28">
        <f t="shared" si="1"/>
        <v>518620</v>
      </c>
    </row>
    <row r="54" spans="1:5" ht="13.5" customHeight="1">
      <c r="A54" s="33" t="s">
        <v>234</v>
      </c>
      <c r="B54" s="20">
        <v>2272</v>
      </c>
      <c r="C54" s="28"/>
      <c r="D54" s="74"/>
      <c r="E54" s="28">
        <f t="shared" si="1"/>
        <v>0</v>
      </c>
    </row>
    <row r="55" spans="1:5" ht="12.75">
      <c r="A55" s="33" t="s">
        <v>235</v>
      </c>
      <c r="B55" s="20">
        <v>2273</v>
      </c>
      <c r="C55" s="28">
        <f>'[1]район 12'!$BT$20</f>
        <v>187500</v>
      </c>
      <c r="D55" s="74"/>
      <c r="E55" s="28">
        <f t="shared" si="1"/>
        <v>187500</v>
      </c>
    </row>
    <row r="56" spans="1:5" ht="13.5" customHeight="1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21.75" customHeight="1">
      <c r="A57" s="33" t="s">
        <v>237</v>
      </c>
      <c r="B57" s="20">
        <v>2275</v>
      </c>
      <c r="C57" s="28">
        <f>'[1]район 12'!$BV$20</f>
        <v>5200</v>
      </c>
      <c r="D57" s="74"/>
      <c r="E57" s="28">
        <f t="shared" si="1"/>
        <v>5200</v>
      </c>
    </row>
    <row r="58" spans="1:5" ht="33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13.5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f>'[1]район 12'!$BZ$20</f>
        <v>800</v>
      </c>
      <c r="D65" s="28">
        <f>'[2]Заклади освіти'!$K$19+'[2]Заклади освіти'!$AF$19</f>
        <v>0</v>
      </c>
      <c r="E65" s="28">
        <f t="shared" si="1"/>
        <v>800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4127213.95</v>
      </c>
      <c r="E66" s="28">
        <f t="shared" si="1"/>
        <v>4127213.95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4127213.95</v>
      </c>
      <c r="E67" s="28">
        <f t="shared" si="1"/>
        <v>4127213.95</v>
      </c>
    </row>
    <row r="68" spans="1:5" ht="13.5" customHeight="1">
      <c r="A68" s="56" t="s">
        <v>212</v>
      </c>
      <c r="B68" s="20">
        <v>3110</v>
      </c>
      <c r="C68" s="28"/>
      <c r="D68" s="28">
        <v>733525.95</v>
      </c>
      <c r="E68" s="28">
        <f t="shared" si="1"/>
        <v>733525.95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>
        <f>'[2]Заклади освіти'!$BH$19</f>
        <v>0</v>
      </c>
      <c r="E70" s="28">
        <f t="shared" si="1"/>
        <v>0</v>
      </c>
    </row>
    <row r="71" spans="1:5" ht="12.75" customHeight="1">
      <c r="A71" s="48" t="s">
        <v>62</v>
      </c>
      <c r="B71" s="20">
        <v>3130</v>
      </c>
      <c r="C71" s="28">
        <f>C72</f>
        <v>0</v>
      </c>
      <c r="D71" s="28">
        <f>D72</f>
        <v>3393688</v>
      </c>
      <c r="E71" s="28">
        <f t="shared" si="1"/>
        <v>3393688</v>
      </c>
    </row>
    <row r="72" spans="1:5" ht="12" customHeight="1">
      <c r="A72" s="48" t="s">
        <v>239</v>
      </c>
      <c r="B72" s="20">
        <v>3132</v>
      </c>
      <c r="C72" s="28"/>
      <c r="D72" s="28">
        <v>3393688</v>
      </c>
      <c r="E72" s="28">
        <f t="shared" si="1"/>
        <v>3393688</v>
      </c>
    </row>
    <row r="73" spans="1:5" ht="12.75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>
        <f>'[2]Заклади освіти'!$BJ$19</f>
        <v>0</v>
      </c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241</v>
      </c>
      <c r="B80" s="59"/>
      <c r="C80" s="59"/>
      <c r="D80" s="60" t="s">
        <v>292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>
      <c r="A86" s="64" t="s">
        <v>245</v>
      </c>
      <c r="B86" s="57"/>
      <c r="C86" s="57"/>
      <c r="D86" s="57"/>
      <c r="E86" s="57"/>
    </row>
    <row r="87" spans="1:5" ht="15.75">
      <c r="A87" s="64"/>
      <c r="B87" s="383"/>
      <c r="C87" s="383"/>
      <c r="D87" s="62"/>
      <c r="E87" s="57"/>
    </row>
    <row r="88" spans="1:5" ht="24.75" customHeight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U77"/>
  <sheetViews>
    <sheetView workbookViewId="0" topLeftCell="A40">
      <selection activeCell="D25" sqref="D25"/>
    </sheetView>
  </sheetViews>
  <sheetFormatPr defaultColWidth="9.25390625" defaultRowHeight="12.75"/>
  <cols>
    <col min="1" max="1" width="21.625" style="1" customWidth="1"/>
    <col min="2" max="2" width="5.00390625" style="1" customWidth="1"/>
    <col min="3" max="3" width="7.375" style="1" customWidth="1"/>
    <col min="4" max="4" width="7.625" style="1" customWidth="1"/>
    <col min="5" max="5" width="7.125" style="1" customWidth="1"/>
    <col min="6" max="14" width="6.375" style="1" customWidth="1"/>
    <col min="15" max="15" width="8.875" style="219" customWidth="1"/>
    <col min="16" max="16384" width="9.125" style="1" bestFit="1" customWidth="1"/>
  </cols>
  <sheetData>
    <row r="1" spans="9:15" ht="15.75">
      <c r="I1" s="2" t="s">
        <v>0</v>
      </c>
      <c r="J1" s="3"/>
      <c r="K1" s="57"/>
      <c r="M1" s="355">
        <f>SUM(O23)</f>
        <v>0</v>
      </c>
      <c r="N1" s="355"/>
      <c r="O1" s="215" t="s">
        <v>1</v>
      </c>
    </row>
    <row r="2" spans="9:15" ht="9.75" customHeight="1">
      <c r="I2" s="2"/>
      <c r="J2" s="3"/>
      <c r="M2" s="374" t="s">
        <v>2</v>
      </c>
      <c r="N2" s="374"/>
      <c r="O2" s="374"/>
    </row>
    <row r="3" spans="9:15" ht="32.25" customHeight="1">
      <c r="I3" s="357" t="s">
        <v>77</v>
      </c>
      <c r="J3" s="357"/>
      <c r="K3" s="357"/>
      <c r="L3" s="357"/>
      <c r="M3" s="357"/>
      <c r="N3" s="357"/>
      <c r="O3" s="357"/>
    </row>
    <row r="4" spans="9:15" ht="9.75" customHeight="1">
      <c r="I4" s="375" t="s">
        <v>4</v>
      </c>
      <c r="J4" s="375"/>
      <c r="K4" s="375"/>
      <c r="L4" s="375"/>
      <c r="M4" s="375"/>
      <c r="N4" s="375"/>
      <c r="O4" s="375"/>
    </row>
    <row r="5" spans="9:15" ht="29.25" customHeight="1">
      <c r="I5" s="376" t="s">
        <v>78</v>
      </c>
      <c r="J5" s="376"/>
      <c r="K5" s="376"/>
      <c r="L5" s="376"/>
      <c r="M5" s="376"/>
      <c r="N5" s="376"/>
      <c r="O5" s="376"/>
    </row>
    <row r="6" spans="9:15" ht="10.5" customHeight="1">
      <c r="I6" s="377" t="s">
        <v>6</v>
      </c>
      <c r="J6" s="377"/>
      <c r="K6" s="377"/>
      <c r="L6" s="377"/>
      <c r="M6" s="377"/>
      <c r="N6" s="377"/>
      <c r="O6" s="377"/>
    </row>
    <row r="7" spans="9:15" ht="14.25" customHeight="1">
      <c r="I7" s="378" t="s">
        <v>79</v>
      </c>
      <c r="J7" s="378"/>
      <c r="K7" s="378"/>
      <c r="L7" s="378"/>
      <c r="M7" s="378"/>
      <c r="N7" s="378"/>
      <c r="O7" s="378"/>
    </row>
    <row r="8" spans="9:15" ht="8.25" customHeight="1">
      <c r="I8" s="8"/>
      <c r="J8" s="9"/>
      <c r="K8" s="8" t="s">
        <v>7</v>
      </c>
      <c r="N8" s="374" t="s">
        <v>8</v>
      </c>
      <c r="O8" s="374"/>
    </row>
    <row r="9" spans="9:13" ht="12.75">
      <c r="I9" s="348"/>
      <c r="J9" s="59"/>
      <c r="M9" s="11" t="s">
        <v>10</v>
      </c>
    </row>
    <row r="10" spans="9:10" ht="8.25" customHeight="1">
      <c r="I10" s="374" t="s">
        <v>11</v>
      </c>
      <c r="J10" s="374"/>
    </row>
    <row r="11" spans="1:21" s="57" customFormat="1" ht="30.75" customHeight="1">
      <c r="A11" s="379" t="s">
        <v>12</v>
      </c>
      <c r="B11" s="379"/>
      <c r="C11" s="379"/>
      <c r="D11" s="379"/>
      <c r="E11" s="379"/>
      <c r="F11" s="379"/>
      <c r="G11" s="379"/>
      <c r="H11" s="379"/>
      <c r="I11" s="379"/>
      <c r="J11" s="379"/>
      <c r="K11" s="379"/>
      <c r="L11" s="379"/>
      <c r="M11" s="379"/>
      <c r="N11" s="379"/>
      <c r="O11" s="379"/>
      <c r="P11" s="1"/>
      <c r="Q11" s="1"/>
      <c r="R11" s="330"/>
      <c r="S11" s="166"/>
      <c r="T11" s="166"/>
      <c r="U11" s="330"/>
    </row>
    <row r="13" spans="1:15" ht="33.75" customHeight="1">
      <c r="A13" s="380" t="s">
        <v>13</v>
      </c>
      <c r="B13" s="380"/>
      <c r="C13" s="380"/>
      <c r="D13" s="380"/>
      <c r="E13" s="380"/>
      <c r="F13" s="380"/>
      <c r="G13" s="380"/>
      <c r="H13" s="380"/>
      <c r="I13" s="380"/>
      <c r="J13" s="380"/>
      <c r="K13" s="380"/>
      <c r="L13" s="380"/>
      <c r="M13" s="380"/>
      <c r="N13" s="380"/>
      <c r="O13" s="349"/>
    </row>
    <row r="14" spans="2:14" ht="12.75">
      <c r="B14" s="381" t="s">
        <v>14</v>
      </c>
      <c r="C14" s="381"/>
      <c r="D14" s="381"/>
      <c r="E14" s="381"/>
      <c r="F14" s="381"/>
      <c r="G14" s="381"/>
      <c r="H14" s="381"/>
      <c r="I14" s="381"/>
      <c r="J14" s="381"/>
      <c r="K14" s="381"/>
      <c r="L14" s="381"/>
      <c r="M14" s="381"/>
      <c r="N14" s="381"/>
    </row>
    <row r="15" spans="1:14" ht="12.75">
      <c r="A15" s="382" t="s">
        <v>15</v>
      </c>
      <c r="B15" s="382"/>
      <c r="C15" s="382"/>
      <c r="D15" s="382"/>
      <c r="E15" s="382"/>
      <c r="F15" s="382"/>
      <c r="G15" s="382"/>
      <c r="H15" s="382"/>
      <c r="I15" s="382"/>
      <c r="J15" s="382"/>
      <c r="K15" s="382"/>
      <c r="L15" s="382"/>
      <c r="M15" s="382"/>
      <c r="N15" s="382"/>
    </row>
    <row r="16" spans="2:14" ht="12.75">
      <c r="B16" s="383" t="s">
        <v>16</v>
      </c>
      <c r="C16" s="383"/>
      <c r="D16" s="383"/>
      <c r="E16" s="383"/>
      <c r="F16" s="383"/>
      <c r="G16" s="383"/>
      <c r="H16" s="383"/>
      <c r="I16" s="383"/>
      <c r="J16" s="383"/>
      <c r="K16" s="383"/>
      <c r="L16" s="383"/>
      <c r="M16" s="383"/>
      <c r="N16" s="383"/>
    </row>
    <row r="17" spans="1:12" ht="12.75">
      <c r="A17" s="192" t="s">
        <v>17</v>
      </c>
      <c r="B17" s="59"/>
      <c r="C17" s="59"/>
      <c r="D17" s="59"/>
      <c r="E17" s="59"/>
      <c r="F17" s="59"/>
      <c r="G17" s="59"/>
      <c r="H17" s="66" t="s">
        <v>18</v>
      </c>
      <c r="I17" s="59"/>
      <c r="J17" s="59"/>
      <c r="K17" s="59"/>
      <c r="L17" s="59"/>
    </row>
    <row r="18" spans="1:15" ht="25.5" customHeight="1">
      <c r="A18" s="370" t="s">
        <v>19</v>
      </c>
      <c r="B18" s="370"/>
      <c r="C18" s="370"/>
      <c r="D18" s="370"/>
      <c r="E18" s="384" t="s">
        <v>80</v>
      </c>
      <c r="F18" s="385"/>
      <c r="G18" s="385"/>
      <c r="H18" s="385"/>
      <c r="I18" s="385"/>
      <c r="J18" s="385"/>
      <c r="K18" s="385"/>
      <c r="L18" s="385"/>
      <c r="M18" s="385"/>
      <c r="N18" s="385"/>
      <c r="O18" s="218"/>
    </row>
    <row r="19" ht="6" customHeight="1">
      <c r="A19" s="192"/>
    </row>
    <row r="20" spans="1:15" ht="39" customHeight="1">
      <c r="A20" s="370" t="s">
        <v>21</v>
      </c>
      <c r="B20" s="370"/>
      <c r="C20" s="370"/>
      <c r="D20" s="370"/>
      <c r="E20" s="371" t="s">
        <v>81</v>
      </c>
      <c r="F20" s="371"/>
      <c r="G20" s="371"/>
      <c r="H20" s="371"/>
      <c r="I20" s="371"/>
      <c r="J20" s="371"/>
      <c r="K20" s="371"/>
      <c r="L20" s="371"/>
      <c r="M20" s="371"/>
      <c r="N20" s="371"/>
      <c r="O20" s="371"/>
    </row>
    <row r="21" spans="1:12" ht="6.75" customHeight="1">
      <c r="A21" s="192"/>
      <c r="B21" s="328"/>
      <c r="G21" s="329"/>
      <c r="H21" s="330"/>
      <c r="I21" s="57"/>
      <c r="J21" s="57"/>
      <c r="K21" s="57"/>
      <c r="L21" s="57"/>
    </row>
    <row r="22" spans="1:15" ht="46.5">
      <c r="A22" s="331" t="s">
        <v>23</v>
      </c>
      <c r="B22" s="332" t="s">
        <v>24</v>
      </c>
      <c r="C22" s="333" t="s">
        <v>25</v>
      </c>
      <c r="D22" s="333" t="s">
        <v>26</v>
      </c>
      <c r="E22" s="333" t="s">
        <v>27</v>
      </c>
      <c r="F22" s="333" t="s">
        <v>28</v>
      </c>
      <c r="G22" s="333" t="s">
        <v>29</v>
      </c>
      <c r="H22" s="333" t="s">
        <v>30</v>
      </c>
      <c r="I22" s="333" t="s">
        <v>31</v>
      </c>
      <c r="J22" s="333" t="s">
        <v>32</v>
      </c>
      <c r="K22" s="350" t="s">
        <v>33</v>
      </c>
      <c r="L22" s="333" t="s">
        <v>34</v>
      </c>
      <c r="M22" s="350" t="s">
        <v>35</v>
      </c>
      <c r="N22" s="333" t="s">
        <v>36</v>
      </c>
      <c r="O22" s="351" t="s">
        <v>37</v>
      </c>
    </row>
    <row r="23" spans="1:15" ht="22.5">
      <c r="A23" s="334" t="s">
        <v>38</v>
      </c>
      <c r="B23" s="29"/>
      <c r="C23" s="37">
        <f>C24+C45+C39</f>
        <v>0</v>
      </c>
      <c r="D23" s="335">
        <f aca="true" t="shared" si="0" ref="D23:N23">D24+D45+D39</f>
        <v>0</v>
      </c>
      <c r="E23" s="37">
        <f>E24+E45</f>
        <v>0</v>
      </c>
      <c r="F23" s="37">
        <f>F24+F45</f>
        <v>0</v>
      </c>
      <c r="G23" s="37">
        <f>G24+G45</f>
        <v>0</v>
      </c>
      <c r="H23" s="37">
        <f t="shared" si="0"/>
        <v>0</v>
      </c>
      <c r="I23" s="37">
        <f t="shared" si="0"/>
        <v>0</v>
      </c>
      <c r="J23" s="37">
        <f t="shared" si="0"/>
        <v>0</v>
      </c>
      <c r="K23" s="37">
        <f t="shared" si="0"/>
        <v>0</v>
      </c>
      <c r="L23" s="37">
        <f t="shared" si="0"/>
        <v>0</v>
      </c>
      <c r="M23" s="37">
        <f t="shared" si="0"/>
        <v>0</v>
      </c>
      <c r="N23" s="37">
        <f t="shared" si="0"/>
        <v>0</v>
      </c>
      <c r="O23" s="335">
        <f>O24+O45</f>
        <v>0</v>
      </c>
    </row>
    <row r="24" spans="1:15" ht="12.75">
      <c r="A24" s="336" t="s">
        <v>39</v>
      </c>
      <c r="B24" s="337">
        <v>2000</v>
      </c>
      <c r="C24" s="37">
        <f aca="true" t="shared" si="1" ref="C24:N24">SUM(C28+C25+C44)</f>
        <v>0</v>
      </c>
      <c r="D24" s="335">
        <f t="shared" si="1"/>
        <v>0</v>
      </c>
      <c r="E24" s="37">
        <f t="shared" si="1"/>
        <v>0</v>
      </c>
      <c r="F24" s="37">
        <f t="shared" si="1"/>
        <v>0</v>
      </c>
      <c r="G24" s="37">
        <f t="shared" si="1"/>
        <v>0</v>
      </c>
      <c r="H24" s="37">
        <f t="shared" si="1"/>
        <v>0</v>
      </c>
      <c r="I24" s="37">
        <f t="shared" si="1"/>
        <v>0</v>
      </c>
      <c r="J24" s="37">
        <f t="shared" si="1"/>
        <v>0</v>
      </c>
      <c r="K24" s="37">
        <f t="shared" si="1"/>
        <v>0</v>
      </c>
      <c r="L24" s="37">
        <f t="shared" si="1"/>
        <v>0</v>
      </c>
      <c r="M24" s="37">
        <f t="shared" si="1"/>
        <v>0</v>
      </c>
      <c r="N24" s="37">
        <f t="shared" si="1"/>
        <v>0</v>
      </c>
      <c r="O24" s="223">
        <f aca="true" t="shared" si="2" ref="O24:O50">SUM(C24:N24)</f>
        <v>0</v>
      </c>
    </row>
    <row r="25" spans="1:15" ht="18.75">
      <c r="A25" s="338" t="s">
        <v>40</v>
      </c>
      <c r="B25" s="43">
        <v>2100</v>
      </c>
      <c r="C25" s="37">
        <f aca="true" t="shared" si="3" ref="C25:N25">SUM(C26+C27)</f>
        <v>0</v>
      </c>
      <c r="D25" s="335">
        <f t="shared" si="3"/>
        <v>0</v>
      </c>
      <c r="E25" s="37">
        <f t="shared" si="3"/>
        <v>0</v>
      </c>
      <c r="F25" s="37">
        <f t="shared" si="3"/>
        <v>0</v>
      </c>
      <c r="G25" s="37">
        <f t="shared" si="3"/>
        <v>0</v>
      </c>
      <c r="H25" s="37">
        <f t="shared" si="3"/>
        <v>0</v>
      </c>
      <c r="I25" s="37">
        <f t="shared" si="3"/>
        <v>0</v>
      </c>
      <c r="J25" s="37">
        <f t="shared" si="3"/>
        <v>0</v>
      </c>
      <c r="K25" s="37">
        <f t="shared" si="3"/>
        <v>0</v>
      </c>
      <c r="L25" s="37">
        <f t="shared" si="3"/>
        <v>0</v>
      </c>
      <c r="M25" s="37">
        <f t="shared" si="3"/>
        <v>0</v>
      </c>
      <c r="N25" s="37">
        <f t="shared" si="3"/>
        <v>0</v>
      </c>
      <c r="O25" s="223">
        <f t="shared" si="2"/>
        <v>0</v>
      </c>
    </row>
    <row r="26" spans="1:15" ht="12.75">
      <c r="A26" s="31" t="s">
        <v>41</v>
      </c>
      <c r="B26" s="27">
        <v>2111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223">
        <f t="shared" si="2"/>
        <v>0</v>
      </c>
    </row>
    <row r="27" spans="1:15" ht="12.75">
      <c r="A27" s="339" t="s">
        <v>42</v>
      </c>
      <c r="B27" s="43">
        <v>2120</v>
      </c>
      <c r="C27" s="335"/>
      <c r="D27" s="335"/>
      <c r="E27" s="335"/>
      <c r="F27" s="335"/>
      <c r="G27" s="335"/>
      <c r="H27" s="335"/>
      <c r="I27" s="335"/>
      <c r="J27" s="335"/>
      <c r="K27" s="335"/>
      <c r="L27" s="335"/>
      <c r="M27" s="335"/>
      <c r="N27" s="335"/>
      <c r="O27" s="223">
        <f t="shared" si="2"/>
        <v>0</v>
      </c>
    </row>
    <row r="28" spans="1:15" ht="12.75">
      <c r="A28" s="339" t="s">
        <v>43</v>
      </c>
      <c r="B28" s="224">
        <v>2200</v>
      </c>
      <c r="C28" s="37">
        <f aca="true" t="shared" si="4" ref="C28:N28">SUM(C29:C33)</f>
        <v>0</v>
      </c>
      <c r="D28" s="37">
        <f t="shared" si="4"/>
        <v>0</v>
      </c>
      <c r="E28" s="37">
        <f>SUM(E29:E33)+E39</f>
        <v>0</v>
      </c>
      <c r="F28" s="37">
        <f>SUM(F29:F33)+F39</f>
        <v>0</v>
      </c>
      <c r="G28" s="37">
        <f t="shared" si="4"/>
        <v>0</v>
      </c>
      <c r="H28" s="37">
        <f t="shared" si="4"/>
        <v>0</v>
      </c>
      <c r="I28" s="37">
        <f t="shared" si="4"/>
        <v>0</v>
      </c>
      <c r="J28" s="37">
        <f t="shared" si="4"/>
        <v>0</v>
      </c>
      <c r="K28" s="37">
        <f t="shared" si="4"/>
        <v>0</v>
      </c>
      <c r="L28" s="37">
        <f t="shared" si="4"/>
        <v>0</v>
      </c>
      <c r="M28" s="37">
        <f t="shared" si="4"/>
        <v>0</v>
      </c>
      <c r="N28" s="37">
        <f t="shared" si="4"/>
        <v>0</v>
      </c>
      <c r="O28" s="223">
        <f t="shared" si="2"/>
        <v>0</v>
      </c>
    </row>
    <row r="29" spans="1:15" ht="12.75">
      <c r="A29" s="31" t="s">
        <v>44</v>
      </c>
      <c r="B29" s="27">
        <v>2210</v>
      </c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  <c r="N29" s="37"/>
      <c r="O29" s="223">
        <f t="shared" si="2"/>
        <v>0</v>
      </c>
    </row>
    <row r="30" spans="1:15" ht="12.75">
      <c r="A30" s="31" t="s">
        <v>45</v>
      </c>
      <c r="B30" s="27">
        <v>2230</v>
      </c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223">
        <f t="shared" si="2"/>
        <v>0</v>
      </c>
    </row>
    <row r="31" spans="1:15" ht="12.75">
      <c r="A31" s="31" t="s">
        <v>46</v>
      </c>
      <c r="B31" s="27">
        <v>2240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223">
        <f t="shared" si="2"/>
        <v>0</v>
      </c>
    </row>
    <row r="32" spans="1:15" ht="13.5" customHeight="1">
      <c r="A32" s="339" t="s">
        <v>47</v>
      </c>
      <c r="B32" s="224">
        <v>2250</v>
      </c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  <c r="N32" s="37"/>
      <c r="O32" s="224">
        <f t="shared" si="2"/>
        <v>0</v>
      </c>
    </row>
    <row r="33" spans="1:15" ht="12.75">
      <c r="A33" s="339" t="s">
        <v>48</v>
      </c>
      <c r="B33" s="224">
        <v>2270</v>
      </c>
      <c r="C33" s="37">
        <f>SUM(C34:C38)</f>
        <v>0</v>
      </c>
      <c r="D33" s="37">
        <f aca="true" t="shared" si="5" ref="D33:N33">SUM(D34:D38)</f>
        <v>0</v>
      </c>
      <c r="E33" s="37">
        <f t="shared" si="5"/>
        <v>0</v>
      </c>
      <c r="F33" s="37">
        <f t="shared" si="5"/>
        <v>0</v>
      </c>
      <c r="G33" s="37">
        <f t="shared" si="5"/>
        <v>0</v>
      </c>
      <c r="H33" s="37">
        <f t="shared" si="5"/>
        <v>0</v>
      </c>
      <c r="I33" s="37">
        <f t="shared" si="5"/>
        <v>0</v>
      </c>
      <c r="J33" s="37">
        <f t="shared" si="5"/>
        <v>0</v>
      </c>
      <c r="K33" s="37">
        <f t="shared" si="5"/>
        <v>0</v>
      </c>
      <c r="L33" s="37">
        <f t="shared" si="5"/>
        <v>0</v>
      </c>
      <c r="M33" s="37">
        <f t="shared" si="5"/>
        <v>0</v>
      </c>
      <c r="N33" s="37">
        <f t="shared" si="5"/>
        <v>0</v>
      </c>
      <c r="O33" s="224">
        <f t="shared" si="2"/>
        <v>0</v>
      </c>
    </row>
    <row r="34" spans="1:15" ht="12.75">
      <c r="A34" s="31" t="s">
        <v>49</v>
      </c>
      <c r="B34" s="27">
        <v>2271</v>
      </c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224">
        <f t="shared" si="2"/>
        <v>0</v>
      </c>
    </row>
    <row r="35" spans="1:15" ht="12.75">
      <c r="A35" s="31" t="s">
        <v>50</v>
      </c>
      <c r="B35" s="27">
        <v>2272</v>
      </c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224"/>
    </row>
    <row r="36" spans="1:15" ht="12.75">
      <c r="A36" s="31" t="s">
        <v>51</v>
      </c>
      <c r="B36" s="27">
        <v>2273</v>
      </c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224"/>
    </row>
    <row r="37" spans="1:15" ht="12.75">
      <c r="A37" s="31" t="s">
        <v>52</v>
      </c>
      <c r="B37" s="27">
        <v>2274</v>
      </c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224"/>
    </row>
    <row r="38" spans="1:15" ht="12.75">
      <c r="A38" s="31" t="s">
        <v>53</v>
      </c>
      <c r="B38" s="27">
        <v>2275</v>
      </c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  <c r="N38" s="37"/>
      <c r="O38" s="224"/>
    </row>
    <row r="39" spans="1:15" ht="12.75" customHeight="1">
      <c r="A39" s="340" t="s">
        <v>54</v>
      </c>
      <c r="B39" s="341">
        <v>2280</v>
      </c>
      <c r="C39" s="37">
        <f>SUM(C40)</f>
        <v>0</v>
      </c>
      <c r="D39" s="37">
        <f aca="true" t="shared" si="6" ref="D39:N39">SUM(D40)</f>
        <v>0</v>
      </c>
      <c r="E39" s="37">
        <f t="shared" si="6"/>
        <v>0</v>
      </c>
      <c r="F39" s="37">
        <f t="shared" si="6"/>
        <v>0</v>
      </c>
      <c r="G39" s="37">
        <f t="shared" si="6"/>
        <v>0</v>
      </c>
      <c r="H39" s="37">
        <f t="shared" si="6"/>
        <v>0</v>
      </c>
      <c r="I39" s="37">
        <f t="shared" si="6"/>
        <v>0</v>
      </c>
      <c r="J39" s="37">
        <f t="shared" si="6"/>
        <v>0</v>
      </c>
      <c r="K39" s="37">
        <f t="shared" si="6"/>
        <v>0</v>
      </c>
      <c r="L39" s="37">
        <f t="shared" si="6"/>
        <v>0</v>
      </c>
      <c r="M39" s="37">
        <f t="shared" si="6"/>
        <v>0</v>
      </c>
      <c r="N39" s="37">
        <f t="shared" si="6"/>
        <v>0</v>
      </c>
      <c r="O39" s="224">
        <f t="shared" si="2"/>
        <v>0</v>
      </c>
    </row>
    <row r="40" spans="1:21" s="57" customFormat="1" ht="23.25" customHeight="1">
      <c r="A40" s="342" t="s">
        <v>55</v>
      </c>
      <c r="B40" s="51">
        <v>2282</v>
      </c>
      <c r="C40" s="37"/>
      <c r="D40" s="37"/>
      <c r="E40" s="37"/>
      <c r="F40" s="37"/>
      <c r="G40" s="37">
        <v>0</v>
      </c>
      <c r="H40" s="37">
        <v>0</v>
      </c>
      <c r="I40" s="37">
        <v>0</v>
      </c>
      <c r="J40" s="37">
        <v>0</v>
      </c>
      <c r="K40" s="37">
        <v>0</v>
      </c>
      <c r="L40" s="37">
        <v>0</v>
      </c>
      <c r="M40" s="37">
        <v>0</v>
      </c>
      <c r="N40" s="37">
        <v>0</v>
      </c>
      <c r="O40" s="224">
        <f t="shared" si="2"/>
        <v>0</v>
      </c>
      <c r="P40" s="1"/>
      <c r="Q40" s="1"/>
      <c r="R40" s="330"/>
      <c r="S40" s="166"/>
      <c r="T40" s="166"/>
      <c r="U40" s="330"/>
    </row>
    <row r="41" spans="1:15" ht="12.75">
      <c r="A41" s="340" t="s">
        <v>56</v>
      </c>
      <c r="B41" s="341">
        <v>2700</v>
      </c>
      <c r="C41" s="37">
        <f>SUM(C42:C43)</f>
        <v>0</v>
      </c>
      <c r="D41" s="37">
        <f aca="true" t="shared" si="7" ref="D41:N41">SUM(D42:D43)</f>
        <v>0</v>
      </c>
      <c r="E41" s="37">
        <f t="shared" si="7"/>
        <v>0</v>
      </c>
      <c r="F41" s="37">
        <f t="shared" si="7"/>
        <v>0</v>
      </c>
      <c r="G41" s="37">
        <f t="shared" si="7"/>
        <v>0</v>
      </c>
      <c r="H41" s="37">
        <f t="shared" si="7"/>
        <v>0</v>
      </c>
      <c r="I41" s="37">
        <f t="shared" si="7"/>
        <v>0</v>
      </c>
      <c r="J41" s="37">
        <f t="shared" si="7"/>
        <v>0</v>
      </c>
      <c r="K41" s="37">
        <f t="shared" si="7"/>
        <v>0</v>
      </c>
      <c r="L41" s="37">
        <f t="shared" si="7"/>
        <v>0</v>
      </c>
      <c r="M41" s="37">
        <f t="shared" si="7"/>
        <v>0</v>
      </c>
      <c r="N41" s="37">
        <f t="shared" si="7"/>
        <v>0</v>
      </c>
      <c r="O41" s="224">
        <f t="shared" si="2"/>
        <v>0</v>
      </c>
    </row>
    <row r="42" spans="1:15" ht="12.75">
      <c r="A42" s="31" t="s">
        <v>57</v>
      </c>
      <c r="B42" s="27">
        <v>2710</v>
      </c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24">
        <f t="shared" si="2"/>
        <v>0</v>
      </c>
    </row>
    <row r="43" spans="1:15" ht="12.75" hidden="1">
      <c r="A43" s="31" t="e">
        <f>-інші виплати населенню</f>
        <v>#NAME?</v>
      </c>
      <c r="B43" s="27">
        <v>2730</v>
      </c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24"/>
    </row>
    <row r="44" spans="1:15" ht="12.75">
      <c r="A44" s="31" t="s">
        <v>58</v>
      </c>
      <c r="B44" s="224">
        <v>2800</v>
      </c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24">
        <f t="shared" si="2"/>
        <v>0</v>
      </c>
    </row>
    <row r="45" spans="1:15" ht="12.75">
      <c r="A45" s="336" t="s">
        <v>59</v>
      </c>
      <c r="B45" s="343">
        <v>3000</v>
      </c>
      <c r="C45" s="37">
        <f aca="true" t="shared" si="8" ref="C45:N45">C46</f>
        <v>0</v>
      </c>
      <c r="D45" s="37">
        <f t="shared" si="8"/>
        <v>0</v>
      </c>
      <c r="E45" s="37">
        <f t="shared" si="8"/>
        <v>0</v>
      </c>
      <c r="F45" s="37">
        <f t="shared" si="8"/>
        <v>0</v>
      </c>
      <c r="G45" s="37">
        <f t="shared" si="8"/>
        <v>0</v>
      </c>
      <c r="H45" s="37">
        <f t="shared" si="8"/>
        <v>0</v>
      </c>
      <c r="I45" s="37">
        <f t="shared" si="8"/>
        <v>0</v>
      </c>
      <c r="J45" s="37">
        <f t="shared" si="8"/>
        <v>0</v>
      </c>
      <c r="K45" s="37">
        <f t="shared" si="8"/>
        <v>0</v>
      </c>
      <c r="L45" s="37">
        <f t="shared" si="8"/>
        <v>0</v>
      </c>
      <c r="M45" s="37">
        <f t="shared" si="8"/>
        <v>0</v>
      </c>
      <c r="N45" s="37">
        <f t="shared" si="8"/>
        <v>0</v>
      </c>
      <c r="O45" s="224">
        <f t="shared" si="2"/>
        <v>0</v>
      </c>
    </row>
    <row r="46" spans="1:15" ht="12.75">
      <c r="A46" s="32" t="s">
        <v>60</v>
      </c>
      <c r="B46" s="27">
        <v>3100</v>
      </c>
      <c r="C46" s="37">
        <f>C47+C48</f>
        <v>0</v>
      </c>
      <c r="D46" s="37">
        <f aca="true" t="shared" si="9" ref="D46:N46">D47+D48</f>
        <v>0</v>
      </c>
      <c r="E46" s="37">
        <f t="shared" si="9"/>
        <v>0</v>
      </c>
      <c r="F46" s="37">
        <f t="shared" si="9"/>
        <v>0</v>
      </c>
      <c r="G46" s="37">
        <f t="shared" si="9"/>
        <v>0</v>
      </c>
      <c r="H46" s="37">
        <f t="shared" si="9"/>
        <v>0</v>
      </c>
      <c r="I46" s="37">
        <f t="shared" si="9"/>
        <v>0</v>
      </c>
      <c r="J46" s="37">
        <f t="shared" si="9"/>
        <v>0</v>
      </c>
      <c r="K46" s="37">
        <f t="shared" si="9"/>
        <v>0</v>
      </c>
      <c r="L46" s="37">
        <f t="shared" si="9"/>
        <v>0</v>
      </c>
      <c r="M46" s="37">
        <f t="shared" si="9"/>
        <v>0</v>
      </c>
      <c r="N46" s="37">
        <f t="shared" si="9"/>
        <v>0</v>
      </c>
      <c r="O46" s="224">
        <f t="shared" si="2"/>
        <v>0</v>
      </c>
    </row>
    <row r="47" spans="1:15" ht="12.75">
      <c r="A47" s="339" t="s">
        <v>61</v>
      </c>
      <c r="B47" s="224">
        <v>3110</v>
      </c>
      <c r="C47" s="37"/>
      <c r="D47" s="37"/>
      <c r="E47" s="37"/>
      <c r="F47" s="37"/>
      <c r="G47" s="37"/>
      <c r="H47" s="37"/>
      <c r="I47" s="37"/>
      <c r="J47" s="37"/>
      <c r="K47" s="37"/>
      <c r="L47" s="37"/>
      <c r="M47" s="37"/>
      <c r="N47" s="37"/>
      <c r="O47" s="224">
        <f t="shared" si="2"/>
        <v>0</v>
      </c>
    </row>
    <row r="48" spans="1:15" ht="12.75">
      <c r="A48" s="339" t="s">
        <v>62</v>
      </c>
      <c r="B48" s="224">
        <v>3130</v>
      </c>
      <c r="C48" s="37">
        <f aca="true" t="shared" si="10" ref="C48:N48">C50</f>
        <v>0</v>
      </c>
      <c r="D48" s="37">
        <f t="shared" si="10"/>
        <v>0</v>
      </c>
      <c r="E48" s="37">
        <f t="shared" si="10"/>
        <v>0</v>
      </c>
      <c r="F48" s="37">
        <f t="shared" si="10"/>
        <v>0</v>
      </c>
      <c r="G48" s="37">
        <f t="shared" si="10"/>
        <v>0</v>
      </c>
      <c r="H48" s="37">
        <f t="shared" si="10"/>
        <v>0</v>
      </c>
      <c r="I48" s="37">
        <f t="shared" si="10"/>
        <v>0</v>
      </c>
      <c r="J48" s="37">
        <f t="shared" si="10"/>
        <v>0</v>
      </c>
      <c r="K48" s="37">
        <f t="shared" si="10"/>
        <v>0</v>
      </c>
      <c r="L48" s="37">
        <f t="shared" si="10"/>
        <v>0</v>
      </c>
      <c r="M48" s="37">
        <f t="shared" si="10"/>
        <v>0</v>
      </c>
      <c r="N48" s="37">
        <f t="shared" si="10"/>
        <v>0</v>
      </c>
      <c r="O48" s="224">
        <f t="shared" si="2"/>
        <v>0</v>
      </c>
    </row>
    <row r="49" spans="1:15" ht="9.75" customHeight="1">
      <c r="A49" s="31" t="s">
        <v>63</v>
      </c>
      <c r="B49" s="27">
        <v>3131</v>
      </c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224">
        <f t="shared" si="2"/>
        <v>0</v>
      </c>
    </row>
    <row r="50" spans="1:15" ht="12.75">
      <c r="A50" s="31" t="s">
        <v>64</v>
      </c>
      <c r="B50" s="27">
        <v>3132</v>
      </c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224">
        <f t="shared" si="2"/>
        <v>0</v>
      </c>
    </row>
    <row r="51" spans="1:15" ht="10.5" customHeight="1">
      <c r="A51" s="49" t="s">
        <v>65</v>
      </c>
      <c r="B51" s="224">
        <v>3140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224"/>
    </row>
    <row r="52" spans="1:15" ht="12.75">
      <c r="A52" s="339" t="s">
        <v>66</v>
      </c>
      <c r="B52" s="224">
        <v>3160</v>
      </c>
      <c r="C52" s="37"/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224">
        <f>SUM(C52:N52)</f>
        <v>0</v>
      </c>
    </row>
    <row r="53" spans="1:15" ht="12.75">
      <c r="A53" s="336" t="s">
        <v>67</v>
      </c>
      <c r="B53" s="41">
        <v>9000</v>
      </c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224">
        <f>SUM(C53:N53)</f>
        <v>0</v>
      </c>
    </row>
    <row r="54" spans="1:15" ht="12" customHeight="1">
      <c r="A54" s="344" t="s">
        <v>68</v>
      </c>
      <c r="B54" s="43"/>
      <c r="C54" s="345"/>
      <c r="D54" s="37"/>
      <c r="E54" s="37"/>
      <c r="F54" s="37"/>
      <c r="G54" s="37"/>
      <c r="H54" s="37"/>
      <c r="I54" s="37"/>
      <c r="J54" s="37"/>
      <c r="K54" s="37"/>
      <c r="L54" s="37"/>
      <c r="M54" s="37"/>
      <c r="N54" s="37"/>
      <c r="O54" s="224"/>
    </row>
    <row r="55" spans="1:15" ht="12.75" customHeight="1">
      <c r="A55" s="346" t="s">
        <v>69</v>
      </c>
      <c r="B55" s="43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224"/>
    </row>
    <row r="56" spans="1:15" s="327" customFormat="1" ht="12">
      <c r="A56" s="48" t="s">
        <v>70</v>
      </c>
      <c r="B56" s="347">
        <v>5000</v>
      </c>
      <c r="C56" s="37">
        <f>SUM(C31+C29+C32+C44)</f>
        <v>0</v>
      </c>
      <c r="D56" s="37">
        <f aca="true" t="shared" si="11" ref="D56:N56">SUM(D31+D29+D32+D44)</f>
        <v>0</v>
      </c>
      <c r="E56" s="37">
        <f t="shared" si="11"/>
        <v>0</v>
      </c>
      <c r="F56" s="37">
        <f t="shared" si="11"/>
        <v>0</v>
      </c>
      <c r="G56" s="37">
        <f t="shared" si="11"/>
        <v>0</v>
      </c>
      <c r="H56" s="37">
        <f t="shared" si="11"/>
        <v>0</v>
      </c>
      <c r="I56" s="37">
        <f t="shared" si="11"/>
        <v>0</v>
      </c>
      <c r="J56" s="37">
        <f t="shared" si="11"/>
        <v>0</v>
      </c>
      <c r="K56" s="37">
        <f t="shared" si="11"/>
        <v>0</v>
      </c>
      <c r="L56" s="37">
        <f t="shared" si="11"/>
        <v>0</v>
      </c>
      <c r="M56" s="37">
        <f t="shared" si="11"/>
        <v>0</v>
      </c>
      <c r="N56" s="37">
        <f t="shared" si="11"/>
        <v>0</v>
      </c>
      <c r="O56" s="224">
        <f>SUM(C56:N56)</f>
        <v>0</v>
      </c>
    </row>
    <row r="57" ht="9.75" customHeight="1"/>
    <row r="58" spans="2:14" ht="11.25" customHeight="1">
      <c r="B58" s="391" t="s">
        <v>71</v>
      </c>
      <c r="C58" s="1" t="s">
        <v>72</v>
      </c>
      <c r="G58" s="59"/>
      <c r="H58" s="59"/>
      <c r="I58" s="59"/>
      <c r="K58" s="59"/>
      <c r="L58" s="59" t="s">
        <v>73</v>
      </c>
      <c r="M58" s="59"/>
      <c r="N58" s="59"/>
    </row>
    <row r="59" spans="2:14" ht="13.5" customHeight="1">
      <c r="B59" s="391"/>
      <c r="C59" s="214"/>
      <c r="H59" s="61"/>
      <c r="K59" s="381" t="s">
        <v>8</v>
      </c>
      <c r="L59" s="381"/>
      <c r="M59" s="381"/>
      <c r="N59" s="381"/>
    </row>
    <row r="60" spans="3:14" ht="12.75">
      <c r="C60" s="214" t="s">
        <v>74</v>
      </c>
      <c r="G60" s="59"/>
      <c r="H60" s="59"/>
      <c r="I60" s="59"/>
      <c r="K60" s="59"/>
      <c r="L60" s="59" t="s">
        <v>75</v>
      </c>
      <c r="M60" s="226"/>
      <c r="N60" s="59"/>
    </row>
    <row r="61" spans="3:14" ht="6.75" customHeight="1">
      <c r="C61" s="214"/>
      <c r="H61" s="61"/>
      <c r="K61" s="383" t="s">
        <v>8</v>
      </c>
      <c r="L61" s="383"/>
      <c r="M61" s="383"/>
      <c r="N61" s="383"/>
    </row>
    <row r="62" spans="1:14" ht="15.75">
      <c r="A62" s="64" t="s">
        <v>82</v>
      </c>
      <c r="B62" s="64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</row>
    <row r="63" spans="1:15" s="173" customFormat="1" ht="15" customHeight="1">
      <c r="A63" s="64" t="s">
        <v>83</v>
      </c>
      <c r="B63" s="64"/>
      <c r="C63" s="64"/>
      <c r="D63" s="64"/>
      <c r="E63" s="64"/>
      <c r="F63" s="64"/>
      <c r="G63" s="64"/>
      <c r="H63" s="64"/>
      <c r="I63" s="64"/>
      <c r="J63" s="64"/>
      <c r="K63" s="386"/>
      <c r="L63" s="387"/>
      <c r="M63" s="387"/>
      <c r="N63" s="387"/>
      <c r="O63" s="387"/>
    </row>
    <row r="64" spans="1:15" s="173" customFormat="1" ht="25.5" customHeight="1">
      <c r="A64" s="64" t="s">
        <v>84</v>
      </c>
      <c r="B64" s="64"/>
      <c r="C64" s="64"/>
      <c r="D64" s="64"/>
      <c r="E64" s="64"/>
      <c r="F64" s="64"/>
      <c r="G64" s="64"/>
      <c r="H64" s="64"/>
      <c r="I64" s="64"/>
      <c r="J64" s="64"/>
      <c r="K64" s="388" t="str">
        <f>'розш. помісячн дотац'!A64</f>
        <v>(число, місяць, рік)</v>
      </c>
      <c r="L64" s="389"/>
      <c r="M64" s="389"/>
      <c r="N64" s="389"/>
      <c r="O64" s="389"/>
    </row>
    <row r="65" spans="1:14" ht="12.75">
      <c r="A65" s="352"/>
      <c r="B65" s="353"/>
      <c r="C65" s="352"/>
      <c r="D65" s="352"/>
      <c r="E65" s="352"/>
      <c r="F65" s="352"/>
      <c r="G65" s="352"/>
      <c r="H65" s="352"/>
      <c r="I65" s="352"/>
      <c r="J65" s="352"/>
      <c r="K65" s="352"/>
      <c r="L65" s="352"/>
      <c r="M65" s="352"/>
      <c r="N65" s="352"/>
    </row>
    <row r="66" spans="1:14" ht="15.75">
      <c r="A66" s="390"/>
      <c r="B66" s="390"/>
      <c r="C66" s="390"/>
      <c r="D66" s="390"/>
      <c r="E66" s="390"/>
      <c r="F66" s="390"/>
      <c r="G66" s="390"/>
      <c r="H66" s="390"/>
      <c r="I66" s="390"/>
      <c r="J66" s="390"/>
      <c r="K66" s="390"/>
      <c r="L66" s="390"/>
      <c r="M66" s="390"/>
      <c r="N66" s="390"/>
    </row>
    <row r="67" spans="3:4" ht="12.75">
      <c r="C67" s="57"/>
      <c r="D67" s="57"/>
    </row>
    <row r="68" spans="2:15" ht="12.75"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354"/>
    </row>
    <row r="69" spans="2:15" ht="12.75"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354"/>
    </row>
    <row r="70" spans="2:15" ht="12.75"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354"/>
    </row>
    <row r="71" spans="2:15" ht="12.75"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354"/>
    </row>
    <row r="72" spans="2:15" ht="12.75"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354"/>
    </row>
    <row r="73" spans="2:15" ht="12.75"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354"/>
    </row>
    <row r="74" spans="2:15" ht="12.75"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354"/>
    </row>
    <row r="75" spans="2:15" ht="12.75"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354"/>
    </row>
    <row r="76" spans="2:15" ht="12.75"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354"/>
    </row>
    <row r="77" spans="2:15" ht="12.75"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  <c r="M77" s="57"/>
      <c r="N77" s="57"/>
      <c r="O77" s="354"/>
    </row>
  </sheetData>
  <sheetProtection/>
  <mergeCells count="24">
    <mergeCell ref="K63:O63"/>
    <mergeCell ref="K64:O64"/>
    <mergeCell ref="A66:N66"/>
    <mergeCell ref="B58:B59"/>
    <mergeCell ref="A20:D20"/>
    <mergeCell ref="E20:O20"/>
    <mergeCell ref="K59:N59"/>
    <mergeCell ref="K61:N61"/>
    <mergeCell ref="A15:N15"/>
    <mergeCell ref="B16:N16"/>
    <mergeCell ref="A18:D18"/>
    <mergeCell ref="E18:N18"/>
    <mergeCell ref="I10:J10"/>
    <mergeCell ref="A11:O11"/>
    <mergeCell ref="A13:N13"/>
    <mergeCell ref="B14:N14"/>
    <mergeCell ref="I5:O5"/>
    <mergeCell ref="I6:O6"/>
    <mergeCell ref="I7:O7"/>
    <mergeCell ref="N8:O8"/>
    <mergeCell ref="M1:N1"/>
    <mergeCell ref="M2:O2"/>
    <mergeCell ref="I3:O3"/>
    <mergeCell ref="I4:O4"/>
  </mergeCells>
  <printOptions/>
  <pageMargins left="0.5118110236220472" right="0" top="0.5511811023622047" bottom="0.35433070866141736" header="0.31496062992125984" footer="0.31496062992125984"/>
  <pageSetup horizontalDpi="600" verticalDpi="600" orientation="portrait" paperSize="9" scale="85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SheetLayoutView="100" workbookViewId="0" topLeftCell="A11">
      <selection activeCell="A13" sqref="A13:E13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2134322.85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293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269</v>
      </c>
      <c r="B13" s="464"/>
      <c r="C13" s="464"/>
      <c r="D13" s="464"/>
      <c r="E13" s="464"/>
    </row>
    <row r="14" spans="1:5" ht="42.75" customHeight="1">
      <c r="A14" s="465" t="s">
        <v>294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295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1986906</v>
      </c>
      <c r="D26" s="25">
        <f>D28</f>
        <v>147416.85</v>
      </c>
      <c r="E26" s="25">
        <f>C26+D26</f>
        <v>2134322.85</v>
      </c>
    </row>
    <row r="27" spans="1:5" ht="13.5" customHeight="1">
      <c r="A27" s="26" t="s">
        <v>181</v>
      </c>
      <c r="B27" s="27"/>
      <c r="C27" s="28">
        <f>C41</f>
        <v>1986906</v>
      </c>
      <c r="D27" s="28" t="s">
        <v>108</v>
      </c>
      <c r="E27" s="25">
        <f>C27</f>
        <v>1986906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147416.85</v>
      </c>
      <c r="E28" s="25">
        <f>D28</f>
        <v>147416.85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>
        <f>'[2]Заклади освіти'!$M$20</f>
        <v>0</v>
      </c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>
        <f>'[2]Заклади освіти'!$T$20</f>
        <v>0</v>
      </c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>
        <f>'[2]Заклади освіти'!$V$20</f>
        <v>0</v>
      </c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>
        <f>'[2]Заклади освіти'!$Z$20</f>
        <v>0</v>
      </c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147416.85</v>
      </c>
      <c r="E34" s="25">
        <f t="shared" si="0"/>
        <v>147416.85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147416.85</v>
      </c>
      <c r="E35" s="25">
        <f t="shared" si="0"/>
        <v>147416.85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0</v>
      </c>
      <c r="E37" s="25">
        <f t="shared" si="0"/>
        <v>0</v>
      </c>
    </row>
    <row r="38" spans="1:5" ht="22.5" customHeight="1">
      <c r="A38" s="34" t="s">
        <v>230</v>
      </c>
      <c r="B38" s="35">
        <v>208100</v>
      </c>
      <c r="C38" s="28" t="s">
        <v>108</v>
      </c>
      <c r="D38" s="74">
        <f>'[2]Заклади освіти'!$AM$20</f>
        <v>0</v>
      </c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>
        <f>'[2]Заклади освіти'!$AQ$20</f>
        <v>0</v>
      </c>
      <c r="E39" s="25">
        <f t="shared" si="0"/>
        <v>0</v>
      </c>
    </row>
    <row r="40" spans="1:5" ht="13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1986906</v>
      </c>
      <c r="D41" s="70">
        <f>D42+D66</f>
        <v>147416.85</v>
      </c>
      <c r="E41" s="28">
        <f>E42+E66</f>
        <v>2134322.85</v>
      </c>
    </row>
    <row r="42" spans="1:5" ht="12.75">
      <c r="A42" s="40" t="s">
        <v>194</v>
      </c>
      <c r="B42" s="41">
        <v>2000</v>
      </c>
      <c r="C42" s="70">
        <f>C43+C47+C60+C61+C62+C65</f>
        <v>1986906</v>
      </c>
      <c r="D42" s="70">
        <f>D43+D47+D60+D61+D62+D65</f>
        <v>119838.6</v>
      </c>
      <c r="E42" s="28">
        <f>C42+D42</f>
        <v>2106744.6</v>
      </c>
    </row>
    <row r="43" spans="1:5" ht="22.5">
      <c r="A43" s="42" t="s">
        <v>40</v>
      </c>
      <c r="B43" s="41">
        <v>2100</v>
      </c>
      <c r="C43" s="74">
        <f>C44+C46</f>
        <v>1982456</v>
      </c>
      <c r="D43" s="74">
        <f>D44+D46</f>
        <v>0</v>
      </c>
      <c r="E43" s="28">
        <f aca="true" t="shared" si="1" ref="E43:E77">C43+D43</f>
        <v>1982456</v>
      </c>
    </row>
    <row r="44" spans="1:5" ht="13.5" customHeight="1">
      <c r="A44" s="42" t="s">
        <v>158</v>
      </c>
      <c r="B44" s="43">
        <v>2110</v>
      </c>
      <c r="C44" s="28">
        <f>C45</f>
        <v>1624963</v>
      </c>
      <c r="D44" s="28">
        <f>D45</f>
        <v>0</v>
      </c>
      <c r="E44" s="28">
        <f t="shared" si="1"/>
        <v>1624963</v>
      </c>
    </row>
    <row r="45" spans="1:5" ht="13.5" customHeight="1">
      <c r="A45" s="26" t="s">
        <v>196</v>
      </c>
      <c r="B45" s="20">
        <v>2111</v>
      </c>
      <c r="C45" s="28">
        <v>1624963</v>
      </c>
      <c r="D45" s="74"/>
      <c r="E45" s="28">
        <f t="shared" si="1"/>
        <v>1624963</v>
      </c>
    </row>
    <row r="46" spans="1:5" ht="16.5" customHeight="1">
      <c r="A46" s="44" t="s">
        <v>197</v>
      </c>
      <c r="B46" s="43">
        <v>2120</v>
      </c>
      <c r="C46" s="28">
        <v>357493</v>
      </c>
      <c r="D46" s="74"/>
      <c r="E46" s="28">
        <f t="shared" si="1"/>
        <v>357493</v>
      </c>
    </row>
    <row r="47" spans="1:5" ht="20.25" customHeight="1">
      <c r="A47" s="45" t="s">
        <v>43</v>
      </c>
      <c r="B47" s="43">
        <v>2200</v>
      </c>
      <c r="C47" s="28">
        <f>C48+C49+C50+C51+C52+C58</f>
        <v>3640</v>
      </c>
      <c r="D47" s="28">
        <f>D48+D49+D50+D51+D52+D58</f>
        <v>119838.6</v>
      </c>
      <c r="E47" s="28">
        <f t="shared" si="1"/>
        <v>123478.6</v>
      </c>
    </row>
    <row r="48" spans="1:5" ht="13.5" customHeight="1">
      <c r="A48" s="46" t="s">
        <v>231</v>
      </c>
      <c r="B48" s="20">
        <v>2210</v>
      </c>
      <c r="C48" s="28">
        <f>'[1]район 12'!$BM$21</f>
        <v>1000</v>
      </c>
      <c r="D48" s="74">
        <v>119838.6</v>
      </c>
      <c r="E48" s="28">
        <f t="shared" si="1"/>
        <v>120838.6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v>2000</v>
      </c>
      <c r="D50" s="74"/>
      <c r="E50" s="28">
        <f t="shared" si="1"/>
        <v>2000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640</v>
      </c>
      <c r="D52" s="28">
        <f>SUM(D53+D54+D55+D56+D57)</f>
        <v>0</v>
      </c>
      <c r="E52" s="28">
        <f t="shared" si="1"/>
        <v>640</v>
      </c>
    </row>
    <row r="53" spans="1:5" ht="13.5" customHeight="1">
      <c r="A53" s="33" t="s">
        <v>233</v>
      </c>
      <c r="B53" s="20">
        <v>2271</v>
      </c>
      <c r="C53" s="28"/>
      <c r="D53" s="74"/>
      <c r="E53" s="28">
        <f t="shared" si="1"/>
        <v>0</v>
      </c>
    </row>
    <row r="54" spans="1:5" ht="13.5" customHeight="1">
      <c r="A54" s="33" t="s">
        <v>234</v>
      </c>
      <c r="B54" s="20">
        <v>2272</v>
      </c>
      <c r="C54" s="28"/>
      <c r="D54" s="74"/>
      <c r="E54" s="28">
        <f t="shared" si="1"/>
        <v>0</v>
      </c>
    </row>
    <row r="55" spans="1:5" ht="12.75">
      <c r="A55" s="33" t="s">
        <v>235</v>
      </c>
      <c r="B55" s="20">
        <v>2273</v>
      </c>
      <c r="C55" s="28">
        <f>'[1]район 12'!$BT$21</f>
        <v>640</v>
      </c>
      <c r="D55" s="74"/>
      <c r="E55" s="28">
        <f t="shared" si="1"/>
        <v>640</v>
      </c>
    </row>
    <row r="56" spans="1:5" ht="13.5" customHeight="1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21.75" customHeight="1">
      <c r="A57" s="33" t="s">
        <v>237</v>
      </c>
      <c r="B57" s="20">
        <v>2275</v>
      </c>
      <c r="C57" s="28"/>
      <c r="D57" s="74"/>
      <c r="E57" s="28">
        <f t="shared" si="1"/>
        <v>0</v>
      </c>
    </row>
    <row r="58" spans="1:5" ht="33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13.5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v>810</v>
      </c>
      <c r="D65" s="28">
        <f>'[2]Заклади освіти'!$K$20</f>
        <v>0</v>
      </c>
      <c r="E65" s="28">
        <f t="shared" si="1"/>
        <v>810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27578.25</v>
      </c>
      <c r="E66" s="28">
        <f t="shared" si="1"/>
        <v>27578.25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27578.25</v>
      </c>
      <c r="E67" s="28">
        <f t="shared" si="1"/>
        <v>27578.25</v>
      </c>
    </row>
    <row r="68" spans="1:5" ht="13.5" customHeight="1">
      <c r="A68" s="56" t="s">
        <v>212</v>
      </c>
      <c r="B68" s="20">
        <v>3110</v>
      </c>
      <c r="C68" s="28"/>
      <c r="D68" s="28">
        <f>'[2]Заклади освіти'!$L$20+'[2]Заклади освіти'!$AG$20+'[2]Заклади освіти'!$BG$20</f>
        <v>27578.25</v>
      </c>
      <c r="E68" s="28">
        <f t="shared" si="1"/>
        <v>27578.25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>
        <f>'[2]Заклади освіти'!$BH$20</f>
        <v>0</v>
      </c>
      <c r="E70" s="28">
        <f t="shared" si="1"/>
        <v>0</v>
      </c>
    </row>
    <row r="71" spans="1:5" ht="12.75" customHeight="1">
      <c r="A71" s="48" t="s">
        <v>62</v>
      </c>
      <c r="B71" s="20">
        <v>3130</v>
      </c>
      <c r="C71" s="28">
        <f>C72</f>
        <v>0</v>
      </c>
      <c r="D71" s="28">
        <f>D72</f>
        <v>0</v>
      </c>
      <c r="E71" s="28">
        <f t="shared" si="1"/>
        <v>0</v>
      </c>
    </row>
    <row r="72" spans="1:5" ht="12" customHeight="1">
      <c r="A72" s="48" t="s">
        <v>239</v>
      </c>
      <c r="B72" s="20">
        <v>3132</v>
      </c>
      <c r="C72" s="28"/>
      <c r="D72" s="28">
        <f>'[2]Заклади освіти'!$BI$20</f>
        <v>0</v>
      </c>
      <c r="E72" s="28">
        <f t="shared" si="1"/>
        <v>0</v>
      </c>
    </row>
    <row r="73" spans="1:5" ht="12.75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>
        <f>'[2]Заклади освіти'!$BJ$20</f>
        <v>0</v>
      </c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241</v>
      </c>
      <c r="B80" s="59"/>
      <c r="C80" s="59"/>
      <c r="D80" s="60" t="s">
        <v>296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>
      <c r="A86" s="64" t="s">
        <v>245</v>
      </c>
      <c r="B86" s="57"/>
      <c r="C86" s="57"/>
      <c r="D86" s="57"/>
      <c r="E86" s="57"/>
    </row>
    <row r="87" spans="1:5" ht="15.75">
      <c r="A87" s="64"/>
      <c r="B87" s="383"/>
      <c r="C87" s="383"/>
      <c r="D87" s="62"/>
      <c r="E87" s="57"/>
    </row>
    <row r="88" spans="1:5" ht="24.75" customHeight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9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SheetLayoutView="100" workbookViewId="0" topLeftCell="A23">
      <selection activeCell="D37" sqref="D37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6252077.85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297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298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299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5502606</v>
      </c>
      <c r="D26" s="25">
        <f>D28</f>
        <v>749471.85</v>
      </c>
      <c r="E26" s="25">
        <f>C26+D26</f>
        <v>6252077.85</v>
      </c>
    </row>
    <row r="27" spans="1:5" ht="13.5" customHeight="1">
      <c r="A27" s="26" t="s">
        <v>181</v>
      </c>
      <c r="B27" s="27"/>
      <c r="C27" s="28">
        <f>C41</f>
        <v>5502606</v>
      </c>
      <c r="D27" s="28" t="s">
        <v>108</v>
      </c>
      <c r="E27" s="25">
        <f>C27</f>
        <v>5502606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749471.85</v>
      </c>
      <c r="E28" s="25">
        <f>D28</f>
        <v>749471.85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/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/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/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/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314212.85</v>
      </c>
      <c r="E34" s="25">
        <f t="shared" si="0"/>
        <v>314212.85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275287.85</v>
      </c>
      <c r="E35" s="25">
        <f t="shared" si="0"/>
        <v>275287.85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>
        <v>38925</v>
      </c>
      <c r="E36" s="25">
        <f t="shared" si="0"/>
        <v>38925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435259</v>
      </c>
      <c r="E37" s="25">
        <f t="shared" si="0"/>
        <v>435259</v>
      </c>
    </row>
    <row r="38" spans="1:5" ht="22.5" customHeight="1">
      <c r="A38" s="34" t="s">
        <v>230</v>
      </c>
      <c r="B38" s="35">
        <v>208100</v>
      </c>
      <c r="C38" s="28" t="s">
        <v>108</v>
      </c>
      <c r="D38" s="74">
        <v>20224</v>
      </c>
      <c r="E38" s="25">
        <f t="shared" si="0"/>
        <v>20224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>
        <v>415035</v>
      </c>
      <c r="E39" s="25">
        <f t="shared" si="0"/>
        <v>415035</v>
      </c>
    </row>
    <row r="40" spans="1:5" ht="13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5502606</v>
      </c>
      <c r="D41" s="70">
        <f>D42+D66</f>
        <v>749471.85</v>
      </c>
      <c r="E41" s="28">
        <f>E42+E66</f>
        <v>6252077.85</v>
      </c>
    </row>
    <row r="42" spans="1:5" ht="12.75">
      <c r="A42" s="40" t="s">
        <v>194</v>
      </c>
      <c r="B42" s="41">
        <v>2000</v>
      </c>
      <c r="C42" s="70">
        <f>C43+C47+C60+C61+C62+C65</f>
        <v>5502606</v>
      </c>
      <c r="D42" s="70">
        <f>D43+D47+D60+D61+D62+D65</f>
        <v>207863.6</v>
      </c>
      <c r="E42" s="28">
        <f>C42+D42</f>
        <v>5710469.6</v>
      </c>
    </row>
    <row r="43" spans="1:5" ht="22.5">
      <c r="A43" s="42" t="s">
        <v>40</v>
      </c>
      <c r="B43" s="41">
        <v>2100</v>
      </c>
      <c r="C43" s="74">
        <f>C44+C46</f>
        <v>5027706</v>
      </c>
      <c r="D43" s="74">
        <f>D44+D46</f>
        <v>0</v>
      </c>
      <c r="E43" s="28">
        <f aca="true" t="shared" si="1" ref="E43:E77">C43+D43</f>
        <v>5027706</v>
      </c>
    </row>
    <row r="44" spans="1:5" ht="13.5" customHeight="1">
      <c r="A44" s="42" t="s">
        <v>158</v>
      </c>
      <c r="B44" s="43">
        <v>2110</v>
      </c>
      <c r="C44" s="28">
        <f>C45</f>
        <v>4121070</v>
      </c>
      <c r="D44" s="28">
        <f>D45</f>
        <v>0</v>
      </c>
      <c r="E44" s="28">
        <f t="shared" si="1"/>
        <v>4121070</v>
      </c>
    </row>
    <row r="45" spans="1:5" ht="13.5" customHeight="1">
      <c r="A45" s="26" t="s">
        <v>196</v>
      </c>
      <c r="B45" s="20">
        <v>2111</v>
      </c>
      <c r="C45" s="28">
        <v>4121070</v>
      </c>
      <c r="D45" s="74"/>
      <c r="E45" s="28">
        <f t="shared" si="1"/>
        <v>4121070</v>
      </c>
    </row>
    <row r="46" spans="1:5" ht="16.5" customHeight="1">
      <c r="A46" s="44" t="s">
        <v>197</v>
      </c>
      <c r="B46" s="43">
        <v>2120</v>
      </c>
      <c r="C46" s="28">
        <v>906636</v>
      </c>
      <c r="D46" s="74"/>
      <c r="E46" s="28">
        <f t="shared" si="1"/>
        <v>906636</v>
      </c>
    </row>
    <row r="47" spans="1:5" ht="20.25" customHeight="1">
      <c r="A47" s="45" t="s">
        <v>43</v>
      </c>
      <c r="B47" s="43">
        <v>2200</v>
      </c>
      <c r="C47" s="28">
        <f>C48+C49+C50+C51+C52+C58</f>
        <v>474100</v>
      </c>
      <c r="D47" s="28">
        <f>D48+D49+D50+D51+D52+D58</f>
        <v>207863.6</v>
      </c>
      <c r="E47" s="28">
        <f t="shared" si="1"/>
        <v>681963.6</v>
      </c>
    </row>
    <row r="48" spans="1:5" ht="13.5" customHeight="1">
      <c r="A48" s="46" t="s">
        <v>231</v>
      </c>
      <c r="B48" s="20">
        <v>2210</v>
      </c>
      <c r="C48" s="28">
        <v>180075</v>
      </c>
      <c r="D48" s="74">
        <v>207863.6</v>
      </c>
      <c r="E48" s="28">
        <f t="shared" si="1"/>
        <v>387938.6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v>8300</v>
      </c>
      <c r="D50" s="74"/>
      <c r="E50" s="28">
        <f t="shared" si="1"/>
        <v>8300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285725</v>
      </c>
      <c r="D52" s="28">
        <f>SUM(D53+D54+D55+D56+D57)</f>
        <v>0</v>
      </c>
      <c r="E52" s="28">
        <f t="shared" si="1"/>
        <v>285725</v>
      </c>
    </row>
    <row r="53" spans="1:5" ht="13.5" customHeight="1">
      <c r="A53" s="33" t="s">
        <v>233</v>
      </c>
      <c r="B53" s="20">
        <v>2271</v>
      </c>
      <c r="C53" s="28">
        <f>'[1]район 12'!$BR$22</f>
        <v>187450</v>
      </c>
      <c r="D53" s="74"/>
      <c r="E53" s="28">
        <f t="shared" si="1"/>
        <v>187450</v>
      </c>
    </row>
    <row r="54" spans="1:5" ht="13.5" customHeight="1">
      <c r="A54" s="33" t="s">
        <v>234</v>
      </c>
      <c r="B54" s="20">
        <v>2272</v>
      </c>
      <c r="C54" s="28"/>
      <c r="D54" s="74"/>
      <c r="E54" s="28">
        <f t="shared" si="1"/>
        <v>0</v>
      </c>
    </row>
    <row r="55" spans="1:5" ht="12.75">
      <c r="A55" s="33" t="s">
        <v>235</v>
      </c>
      <c r="B55" s="20">
        <v>2273</v>
      </c>
      <c r="C55" s="28">
        <f>'[1]район 12'!$BT$22</f>
        <v>91875</v>
      </c>
      <c r="D55" s="74"/>
      <c r="E55" s="28">
        <f t="shared" si="1"/>
        <v>91875</v>
      </c>
    </row>
    <row r="56" spans="1:5" ht="13.5" customHeight="1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21.75" customHeight="1">
      <c r="A57" s="33" t="s">
        <v>237</v>
      </c>
      <c r="B57" s="20">
        <v>2275</v>
      </c>
      <c r="C57" s="28">
        <f>'[1]район 12'!$BV$22</f>
        <v>6400</v>
      </c>
      <c r="D57" s="74"/>
      <c r="E57" s="28">
        <f t="shared" si="1"/>
        <v>6400</v>
      </c>
    </row>
    <row r="58" spans="1:5" ht="33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13.5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f>'[1]район 12'!$BZ$22</f>
        <v>800</v>
      </c>
      <c r="D65" s="28">
        <f>'[2]Заклади освіти'!$K$21+'[2]Заклади освіти'!$AF$21</f>
        <v>0</v>
      </c>
      <c r="E65" s="28">
        <f t="shared" si="1"/>
        <v>800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541608.25</v>
      </c>
      <c r="E66" s="28">
        <f t="shared" si="1"/>
        <v>541608.25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541608.25</v>
      </c>
      <c r="E67" s="28">
        <f t="shared" si="1"/>
        <v>541608.25</v>
      </c>
    </row>
    <row r="68" spans="1:5" ht="13.5" customHeight="1">
      <c r="A68" s="56" t="s">
        <v>212</v>
      </c>
      <c r="B68" s="20">
        <v>3110</v>
      </c>
      <c r="C68" s="28"/>
      <c r="D68" s="28">
        <v>106349.25</v>
      </c>
      <c r="E68" s="28">
        <f t="shared" si="1"/>
        <v>106349.25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/>
      <c r="E70" s="28">
        <f t="shared" si="1"/>
        <v>0</v>
      </c>
    </row>
    <row r="71" spans="1:5" ht="12.75" customHeight="1">
      <c r="A71" s="48" t="s">
        <v>62</v>
      </c>
      <c r="B71" s="20">
        <v>3130</v>
      </c>
      <c r="C71" s="28">
        <f>C72</f>
        <v>0</v>
      </c>
      <c r="D71" s="28">
        <f>D72</f>
        <v>435259</v>
      </c>
      <c r="E71" s="28">
        <f t="shared" si="1"/>
        <v>435259</v>
      </c>
    </row>
    <row r="72" spans="1:5" ht="12" customHeight="1">
      <c r="A72" s="48" t="s">
        <v>239</v>
      </c>
      <c r="B72" s="20">
        <v>3132</v>
      </c>
      <c r="C72" s="28"/>
      <c r="D72" s="28">
        <v>435259</v>
      </c>
      <c r="E72" s="28">
        <f t="shared" si="1"/>
        <v>435259</v>
      </c>
    </row>
    <row r="73" spans="1:5" ht="12.75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/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241</v>
      </c>
      <c r="B80" s="59"/>
      <c r="C80" s="59"/>
      <c r="D80" s="60" t="s">
        <v>300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SheetLayoutView="100" workbookViewId="0" topLeftCell="A11">
      <selection activeCell="D41" sqref="D41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4817939.65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301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302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303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4584863</v>
      </c>
      <c r="D26" s="25">
        <f>D28</f>
        <v>233076.65</v>
      </c>
      <c r="E26" s="25">
        <f>C26+D26</f>
        <v>4817939.65</v>
      </c>
    </row>
    <row r="27" spans="1:5" ht="13.5" customHeight="1">
      <c r="A27" s="26" t="s">
        <v>181</v>
      </c>
      <c r="B27" s="27"/>
      <c r="C27" s="28">
        <f>C41</f>
        <v>4584863</v>
      </c>
      <c r="D27" s="28" t="s">
        <v>108</v>
      </c>
      <c r="E27" s="25">
        <f>C27</f>
        <v>4584863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233076.65</v>
      </c>
      <c r="E28" s="25">
        <f>D28</f>
        <v>233076.65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/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/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/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/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233076.65</v>
      </c>
      <c r="E34" s="25">
        <f t="shared" si="0"/>
        <v>233076.65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233076.65</v>
      </c>
      <c r="E35" s="25">
        <f t="shared" si="0"/>
        <v>233076.65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0</v>
      </c>
      <c r="E37" s="25">
        <f t="shared" si="0"/>
        <v>0</v>
      </c>
    </row>
    <row r="38" spans="1:5" ht="22.5" customHeight="1">
      <c r="A38" s="34" t="s">
        <v>230</v>
      </c>
      <c r="B38" s="35">
        <v>208100</v>
      </c>
      <c r="C38" s="28" t="s">
        <v>108</v>
      </c>
      <c r="D38" s="74"/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/>
      <c r="E39" s="25">
        <f t="shared" si="0"/>
        <v>0</v>
      </c>
    </row>
    <row r="40" spans="1:5" ht="13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4584863</v>
      </c>
      <c r="D41" s="70">
        <f>D42+D66</f>
        <v>233076.65</v>
      </c>
      <c r="E41" s="28">
        <f>E42+E66</f>
        <v>4817939.65</v>
      </c>
    </row>
    <row r="42" spans="1:5" ht="12.75">
      <c r="A42" s="40" t="s">
        <v>194</v>
      </c>
      <c r="B42" s="41">
        <v>2000</v>
      </c>
      <c r="C42" s="70">
        <f>C43+C47+C60+C61+C62+C65</f>
        <v>4584863</v>
      </c>
      <c r="D42" s="70">
        <f>D43+D47+D60+D61+D62+D65</f>
        <v>205498.4</v>
      </c>
      <c r="E42" s="28">
        <f>C42+D42</f>
        <v>4790361.4</v>
      </c>
    </row>
    <row r="43" spans="1:5" ht="22.5">
      <c r="A43" s="42" t="s">
        <v>40</v>
      </c>
      <c r="B43" s="41">
        <v>2100</v>
      </c>
      <c r="C43" s="74">
        <f>C44+C46</f>
        <v>3940393</v>
      </c>
      <c r="D43" s="74">
        <f>D44+D46</f>
        <v>0</v>
      </c>
      <c r="E43" s="28">
        <f aca="true" t="shared" si="1" ref="E43:E77">C43+D43</f>
        <v>3940393</v>
      </c>
    </row>
    <row r="44" spans="1:5" ht="13.5" customHeight="1">
      <c r="A44" s="42" t="s">
        <v>158</v>
      </c>
      <c r="B44" s="43">
        <v>2110</v>
      </c>
      <c r="C44" s="28">
        <f>C45</f>
        <v>3271633</v>
      </c>
      <c r="D44" s="28">
        <f>D45</f>
        <v>0</v>
      </c>
      <c r="E44" s="28">
        <f t="shared" si="1"/>
        <v>3271633</v>
      </c>
    </row>
    <row r="45" spans="1:5" ht="13.5" customHeight="1">
      <c r="A45" s="26" t="s">
        <v>196</v>
      </c>
      <c r="B45" s="20">
        <v>2111</v>
      </c>
      <c r="C45" s="28">
        <v>3271633</v>
      </c>
      <c r="D45" s="74"/>
      <c r="E45" s="28">
        <f t="shared" si="1"/>
        <v>3271633</v>
      </c>
    </row>
    <row r="46" spans="1:5" ht="16.5" customHeight="1">
      <c r="A46" s="44" t="s">
        <v>197</v>
      </c>
      <c r="B46" s="43">
        <v>2120</v>
      </c>
      <c r="C46" s="28">
        <v>668760</v>
      </c>
      <c r="D46" s="74"/>
      <c r="E46" s="28">
        <f t="shared" si="1"/>
        <v>668760</v>
      </c>
    </row>
    <row r="47" spans="1:5" ht="20.25" customHeight="1">
      <c r="A47" s="45" t="s">
        <v>43</v>
      </c>
      <c r="B47" s="43">
        <v>2200</v>
      </c>
      <c r="C47" s="28">
        <f>C48+C49+C50+C51+C52+C58</f>
        <v>643670</v>
      </c>
      <c r="D47" s="28">
        <f>D48+D49+D50+D51+D52+D58</f>
        <v>205498.4</v>
      </c>
      <c r="E47" s="28">
        <f t="shared" si="1"/>
        <v>849168.4</v>
      </c>
    </row>
    <row r="48" spans="1:5" ht="13.5" customHeight="1">
      <c r="A48" s="46" t="s">
        <v>231</v>
      </c>
      <c r="B48" s="20">
        <v>2210</v>
      </c>
      <c r="C48" s="28">
        <v>21800</v>
      </c>
      <c r="D48" s="74">
        <v>205498.4</v>
      </c>
      <c r="E48" s="28">
        <f t="shared" si="1"/>
        <v>227298.4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f>'[1]район 12'!$BO$23</f>
        <v>4200</v>
      </c>
      <c r="D50" s="74"/>
      <c r="E50" s="28">
        <f t="shared" si="1"/>
        <v>4200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617670</v>
      </c>
      <c r="D52" s="28">
        <f>SUM(D53+D54+D55+D56+D57)</f>
        <v>0</v>
      </c>
      <c r="E52" s="28">
        <f t="shared" si="1"/>
        <v>617670</v>
      </c>
    </row>
    <row r="53" spans="1:5" ht="13.5" customHeight="1">
      <c r="A53" s="33" t="s">
        <v>233</v>
      </c>
      <c r="B53" s="20">
        <v>2271</v>
      </c>
      <c r="C53" s="28">
        <f>'[1]район 12'!$BR$23</f>
        <v>508670</v>
      </c>
      <c r="D53" s="74"/>
      <c r="E53" s="28">
        <f t="shared" si="1"/>
        <v>508670</v>
      </c>
    </row>
    <row r="54" spans="1:5" ht="13.5" customHeight="1">
      <c r="A54" s="33" t="s">
        <v>234</v>
      </c>
      <c r="B54" s="20">
        <v>2272</v>
      </c>
      <c r="C54" s="28"/>
      <c r="D54" s="74"/>
      <c r="E54" s="28">
        <f t="shared" si="1"/>
        <v>0</v>
      </c>
    </row>
    <row r="55" spans="1:5" ht="12.75">
      <c r="A55" s="33" t="s">
        <v>235</v>
      </c>
      <c r="B55" s="20">
        <v>2273</v>
      </c>
      <c r="C55" s="28">
        <f>'[1]район 12'!$BT$23</f>
        <v>100000</v>
      </c>
      <c r="D55" s="74"/>
      <c r="E55" s="28">
        <f t="shared" si="1"/>
        <v>100000</v>
      </c>
    </row>
    <row r="56" spans="1:5" ht="13.5" customHeight="1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21.75" customHeight="1">
      <c r="A57" s="33" t="s">
        <v>237</v>
      </c>
      <c r="B57" s="20">
        <v>2275</v>
      </c>
      <c r="C57" s="28">
        <f>'[1]район 12'!$BV$23</f>
        <v>9000</v>
      </c>
      <c r="D57" s="74"/>
      <c r="E57" s="28">
        <f t="shared" si="1"/>
        <v>9000</v>
      </c>
    </row>
    <row r="58" spans="1:5" ht="33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13.5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f>'[1]район 12'!$BZ$23</f>
        <v>800</v>
      </c>
      <c r="D65" s="28">
        <f>'[2]Заклади освіти'!$K$22+'[2]Заклади освіти'!$AF$22</f>
        <v>0</v>
      </c>
      <c r="E65" s="28">
        <f t="shared" si="1"/>
        <v>800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27578.25</v>
      </c>
      <c r="E66" s="28">
        <f t="shared" si="1"/>
        <v>27578.25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27578.25</v>
      </c>
      <c r="E67" s="28">
        <f t="shared" si="1"/>
        <v>27578.25</v>
      </c>
    </row>
    <row r="68" spans="1:5" ht="13.5" customHeight="1">
      <c r="A68" s="56" t="s">
        <v>212</v>
      </c>
      <c r="B68" s="20">
        <v>3110</v>
      </c>
      <c r="C68" s="28"/>
      <c r="D68" s="28">
        <v>27578.25</v>
      </c>
      <c r="E68" s="28">
        <f t="shared" si="1"/>
        <v>27578.25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>
        <f>'[2]Заклади освіти'!$BG$22</f>
        <v>0</v>
      </c>
      <c r="E70" s="28">
        <f t="shared" si="1"/>
        <v>0</v>
      </c>
    </row>
    <row r="71" spans="1:5" ht="12.75" customHeight="1">
      <c r="A71" s="48" t="s">
        <v>62</v>
      </c>
      <c r="B71" s="20">
        <v>3130</v>
      </c>
      <c r="C71" s="28">
        <f>C72</f>
        <v>0</v>
      </c>
      <c r="D71" s="28">
        <f>D72</f>
        <v>0</v>
      </c>
      <c r="E71" s="28">
        <f t="shared" si="1"/>
        <v>0</v>
      </c>
    </row>
    <row r="72" spans="1:5" ht="12" customHeight="1">
      <c r="A72" s="48" t="s">
        <v>239</v>
      </c>
      <c r="B72" s="20">
        <v>3132</v>
      </c>
      <c r="C72" s="28"/>
      <c r="D72" s="28">
        <f>'[2]Заклади освіти'!$BI$22</f>
        <v>0</v>
      </c>
      <c r="E72" s="28">
        <f t="shared" si="1"/>
        <v>0</v>
      </c>
    </row>
    <row r="73" spans="1:5" ht="12.75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>
        <f>'[2]Заклади освіти'!$BJ$22</f>
        <v>0</v>
      </c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72</v>
      </c>
      <c r="B80" s="59"/>
      <c r="C80" s="59"/>
      <c r="D80" s="60" t="s">
        <v>304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91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SheetLayoutView="100" workbookViewId="0" topLeftCell="A24">
      <selection activeCell="D26" sqref="D26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6742795.3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305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269</v>
      </c>
      <c r="B13" s="464"/>
      <c r="C13" s="464"/>
      <c r="D13" s="464"/>
      <c r="E13" s="464"/>
    </row>
    <row r="14" spans="1:5" ht="42.75" customHeight="1">
      <c r="A14" s="465" t="s">
        <v>306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307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6344052</v>
      </c>
      <c r="D26" s="25">
        <f>D28</f>
        <v>398743.3</v>
      </c>
      <c r="E26" s="25">
        <f>C26+D26</f>
        <v>6742795.3</v>
      </c>
    </row>
    <row r="27" spans="1:5" ht="13.5" customHeight="1">
      <c r="A27" s="26" t="s">
        <v>181</v>
      </c>
      <c r="B27" s="27"/>
      <c r="C27" s="28">
        <f>C41</f>
        <v>6344052</v>
      </c>
      <c r="D27" s="28" t="s">
        <v>108</v>
      </c>
      <c r="E27" s="25">
        <f>C27</f>
        <v>6344052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398743.3</v>
      </c>
      <c r="E28" s="25">
        <f>D28</f>
        <v>398743.3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/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/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/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/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268743.3</v>
      </c>
      <c r="E34" s="25">
        <f t="shared" si="0"/>
        <v>268743.3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268743.3</v>
      </c>
      <c r="E35" s="25">
        <f t="shared" si="0"/>
        <v>268743.3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130000</v>
      </c>
      <c r="E37" s="25">
        <f t="shared" si="0"/>
        <v>130000</v>
      </c>
    </row>
    <row r="38" spans="1:5" ht="22.5" customHeight="1">
      <c r="A38" s="34" t="s">
        <v>230</v>
      </c>
      <c r="B38" s="35">
        <v>208100</v>
      </c>
      <c r="C38" s="28" t="s">
        <v>108</v>
      </c>
      <c r="D38" s="74"/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>
        <v>130000</v>
      </c>
      <c r="E39" s="25">
        <f t="shared" si="0"/>
        <v>130000</v>
      </c>
    </row>
    <row r="40" spans="1:5" ht="13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6344052</v>
      </c>
      <c r="D41" s="70">
        <f>D42+D66</f>
        <v>398743.3</v>
      </c>
      <c r="E41" s="28">
        <f>E42+E66</f>
        <v>6742795.3</v>
      </c>
    </row>
    <row r="42" spans="1:5" ht="12.75">
      <c r="A42" s="40" t="s">
        <v>194</v>
      </c>
      <c r="B42" s="41">
        <v>2000</v>
      </c>
      <c r="C42" s="70">
        <f>C43+C47+C60+C61+C62+C65</f>
        <v>6344052</v>
      </c>
      <c r="D42" s="70">
        <f>D43+D47+D60+D61+D62+D65</f>
        <v>250357.8</v>
      </c>
      <c r="E42" s="28">
        <f>C42+D42</f>
        <v>6594409.8</v>
      </c>
    </row>
    <row r="43" spans="1:5" ht="22.5">
      <c r="A43" s="42" t="s">
        <v>40</v>
      </c>
      <c r="B43" s="41">
        <v>2100</v>
      </c>
      <c r="C43" s="74">
        <f>C44+C46</f>
        <v>5832845</v>
      </c>
      <c r="D43" s="74">
        <f>D44+D46</f>
        <v>0</v>
      </c>
      <c r="E43" s="28">
        <f aca="true" t="shared" si="1" ref="E43:E77">C43+D43</f>
        <v>5832845</v>
      </c>
    </row>
    <row r="44" spans="1:5" ht="13.5" customHeight="1">
      <c r="A44" s="42" t="s">
        <v>158</v>
      </c>
      <c r="B44" s="43">
        <v>2110</v>
      </c>
      <c r="C44" s="28">
        <f>C45</f>
        <v>4781021</v>
      </c>
      <c r="D44" s="28"/>
      <c r="E44" s="28">
        <f t="shared" si="1"/>
        <v>4781021</v>
      </c>
    </row>
    <row r="45" spans="1:5" ht="13.5" customHeight="1">
      <c r="A45" s="26" t="s">
        <v>196</v>
      </c>
      <c r="B45" s="20">
        <v>2111</v>
      </c>
      <c r="C45" s="28">
        <v>4781021</v>
      </c>
      <c r="D45" s="74"/>
      <c r="E45" s="28">
        <f t="shared" si="1"/>
        <v>4781021</v>
      </c>
    </row>
    <row r="46" spans="1:5" ht="16.5" customHeight="1">
      <c r="A46" s="44" t="s">
        <v>197</v>
      </c>
      <c r="B46" s="43">
        <v>2120</v>
      </c>
      <c r="C46" s="28">
        <v>1051824</v>
      </c>
      <c r="D46" s="74"/>
      <c r="E46" s="28">
        <f t="shared" si="1"/>
        <v>1051824</v>
      </c>
    </row>
    <row r="47" spans="1:5" ht="20.25" customHeight="1">
      <c r="A47" s="45" t="s">
        <v>43</v>
      </c>
      <c r="B47" s="43">
        <v>2200</v>
      </c>
      <c r="C47" s="28">
        <f>C48+C49+C50+C51+C52+C58</f>
        <v>510217</v>
      </c>
      <c r="D47" s="28">
        <f>D48+D49+D50+D51+D52+D58</f>
        <v>250357.8</v>
      </c>
      <c r="E47" s="28">
        <f t="shared" si="1"/>
        <v>760574.8</v>
      </c>
    </row>
    <row r="48" spans="1:5" ht="13.5" customHeight="1">
      <c r="A48" s="46" t="s">
        <v>231</v>
      </c>
      <c r="B48" s="20">
        <v>2210</v>
      </c>
      <c r="C48" s="28">
        <v>49000</v>
      </c>
      <c r="D48" s="74">
        <v>250357.8</v>
      </c>
      <c r="E48" s="28">
        <f t="shared" si="1"/>
        <v>299357.8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f>'[3]район 12'!$BO$24</f>
        <v>74940</v>
      </c>
      <c r="D50" s="74"/>
      <c r="E50" s="28">
        <f t="shared" si="1"/>
        <v>74940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386277</v>
      </c>
      <c r="D52" s="28">
        <f>SUM(D53+D54+D55+D56+D57)</f>
        <v>0</v>
      </c>
      <c r="E52" s="28">
        <f t="shared" si="1"/>
        <v>386277</v>
      </c>
    </row>
    <row r="53" spans="1:5" ht="13.5" customHeight="1">
      <c r="A53" s="33" t="s">
        <v>233</v>
      </c>
      <c r="B53" s="20">
        <v>2271</v>
      </c>
      <c r="C53" s="28"/>
      <c r="D53" s="74"/>
      <c r="E53" s="28">
        <f t="shared" si="1"/>
        <v>0</v>
      </c>
    </row>
    <row r="54" spans="1:5" ht="13.5" customHeight="1">
      <c r="A54" s="33" t="s">
        <v>234</v>
      </c>
      <c r="B54" s="20">
        <v>2272</v>
      </c>
      <c r="C54" s="28">
        <f>'[1]район 12'!$BS$24</f>
        <v>17480</v>
      </c>
      <c r="D54" s="74"/>
      <c r="E54" s="28">
        <f t="shared" si="1"/>
        <v>17480</v>
      </c>
    </row>
    <row r="55" spans="1:5" ht="12.75">
      <c r="A55" s="33" t="s">
        <v>235</v>
      </c>
      <c r="B55" s="20">
        <v>2273</v>
      </c>
      <c r="C55" s="28">
        <f>'[1]район 12'!$BT$24</f>
        <v>131860</v>
      </c>
      <c r="D55" s="74"/>
      <c r="E55" s="28">
        <f t="shared" si="1"/>
        <v>131860</v>
      </c>
    </row>
    <row r="56" spans="1:5" ht="13.5" customHeight="1">
      <c r="A56" s="33" t="s">
        <v>236</v>
      </c>
      <c r="B56" s="20">
        <v>2274</v>
      </c>
      <c r="C56" s="28">
        <f>'[1]район 12'!$BU$24</f>
        <v>229937</v>
      </c>
      <c r="D56" s="74"/>
      <c r="E56" s="28">
        <f t="shared" si="1"/>
        <v>229937</v>
      </c>
    </row>
    <row r="57" spans="1:5" ht="21.75" customHeight="1">
      <c r="A57" s="33" t="s">
        <v>237</v>
      </c>
      <c r="B57" s="20">
        <v>2275</v>
      </c>
      <c r="C57" s="28">
        <f>'[1]район 12'!$BV$24</f>
        <v>7000</v>
      </c>
      <c r="D57" s="74"/>
      <c r="E57" s="28">
        <f t="shared" si="1"/>
        <v>7000</v>
      </c>
    </row>
    <row r="58" spans="1:5" ht="33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13.5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v>990</v>
      </c>
      <c r="D65" s="28">
        <f>'[2]Заклади освіти'!$K$23+'[2]Заклади освіти'!$AF$23</f>
        <v>0</v>
      </c>
      <c r="E65" s="28">
        <f t="shared" si="1"/>
        <v>990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148385.5</v>
      </c>
      <c r="E66" s="28">
        <f t="shared" si="1"/>
        <v>148385.5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148385.5</v>
      </c>
      <c r="E67" s="28">
        <f t="shared" si="1"/>
        <v>148385.5</v>
      </c>
    </row>
    <row r="68" spans="1:5" ht="13.5" customHeight="1">
      <c r="A68" s="56" t="s">
        <v>212</v>
      </c>
      <c r="B68" s="20">
        <v>3110</v>
      </c>
      <c r="C68" s="28"/>
      <c r="D68" s="28">
        <v>18385.5</v>
      </c>
      <c r="E68" s="28">
        <f t="shared" si="1"/>
        <v>18385.5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/>
      <c r="E70" s="28">
        <f t="shared" si="1"/>
        <v>0</v>
      </c>
    </row>
    <row r="71" spans="1:5" ht="12.75" customHeight="1">
      <c r="A71" s="48" t="s">
        <v>62</v>
      </c>
      <c r="B71" s="20">
        <v>3130</v>
      </c>
      <c r="C71" s="28">
        <f>C72</f>
        <v>0</v>
      </c>
      <c r="D71" s="28">
        <f>D72</f>
        <v>130000</v>
      </c>
      <c r="E71" s="28">
        <f t="shared" si="1"/>
        <v>130000</v>
      </c>
    </row>
    <row r="72" spans="1:5" ht="12" customHeight="1">
      <c r="A72" s="48" t="s">
        <v>239</v>
      </c>
      <c r="B72" s="20">
        <v>3132</v>
      </c>
      <c r="C72" s="28"/>
      <c r="D72" s="28">
        <v>130000</v>
      </c>
      <c r="E72" s="28">
        <f t="shared" si="1"/>
        <v>130000</v>
      </c>
    </row>
    <row r="73" spans="1:5" ht="12.75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/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241</v>
      </c>
      <c r="B80" s="59"/>
      <c r="C80" s="59"/>
      <c r="D80" s="60" t="s">
        <v>308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>
      <c r="A86" s="64" t="s">
        <v>245</v>
      </c>
      <c r="B86" s="57"/>
      <c r="C86" s="57"/>
      <c r="D86" s="57"/>
      <c r="E86" s="57"/>
    </row>
    <row r="87" spans="1:5" ht="15.75">
      <c r="A87" s="64"/>
      <c r="B87" s="383"/>
      <c r="C87" s="383"/>
      <c r="D87" s="62"/>
      <c r="E87" s="57"/>
    </row>
    <row r="88" spans="1:5" ht="24.75" customHeight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SheetLayoutView="100" workbookViewId="0" topLeftCell="A19">
      <selection activeCell="D49" sqref="D49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4859661.95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309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310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311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4650458</v>
      </c>
      <c r="D26" s="25">
        <f>D28</f>
        <v>209203.95</v>
      </c>
      <c r="E26" s="25">
        <f>C26+D26</f>
        <v>4859661.95</v>
      </c>
    </row>
    <row r="27" spans="1:5" ht="13.5" customHeight="1">
      <c r="A27" s="26" t="s">
        <v>181</v>
      </c>
      <c r="B27" s="27"/>
      <c r="C27" s="28">
        <f>C41</f>
        <v>4650458</v>
      </c>
      <c r="D27" s="28" t="s">
        <v>108</v>
      </c>
      <c r="E27" s="25">
        <f>C27</f>
        <v>4650458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209203.95</v>
      </c>
      <c r="E28" s="25">
        <f>D28</f>
        <v>209203.95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/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/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/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/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209203.95</v>
      </c>
      <c r="E34" s="25">
        <f t="shared" si="0"/>
        <v>209203.95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209203.95</v>
      </c>
      <c r="E35" s="25">
        <f t="shared" si="0"/>
        <v>209203.95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0</v>
      </c>
      <c r="E37" s="25">
        <f t="shared" si="0"/>
        <v>0</v>
      </c>
    </row>
    <row r="38" spans="1:5" ht="22.5" customHeight="1">
      <c r="A38" s="34" t="s">
        <v>230</v>
      </c>
      <c r="B38" s="35">
        <v>208100</v>
      </c>
      <c r="C38" s="28" t="s">
        <v>108</v>
      </c>
      <c r="D38" s="74"/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/>
      <c r="E39" s="25">
        <f t="shared" si="0"/>
        <v>0</v>
      </c>
    </row>
    <row r="40" spans="1:5" ht="13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4650458</v>
      </c>
      <c r="D41" s="70">
        <f>D42+D66</f>
        <v>209203.94999999998</v>
      </c>
      <c r="E41" s="28">
        <f>E42+E66</f>
        <v>4859661.95</v>
      </c>
    </row>
    <row r="42" spans="1:5" ht="12.75">
      <c r="A42" s="40" t="s">
        <v>194</v>
      </c>
      <c r="B42" s="41">
        <v>2000</v>
      </c>
      <c r="C42" s="70">
        <f>C43+C47+C60+C61+C62+C65</f>
        <v>4650458</v>
      </c>
      <c r="D42" s="70">
        <f>D43+D47+D60+D61+D62+D65</f>
        <v>145318.8</v>
      </c>
      <c r="E42" s="28">
        <f>C42+D42</f>
        <v>4795776.8</v>
      </c>
    </row>
    <row r="43" spans="1:5" ht="22.5">
      <c r="A43" s="42" t="s">
        <v>40</v>
      </c>
      <c r="B43" s="41">
        <v>2100</v>
      </c>
      <c r="C43" s="74">
        <f>C44+C46</f>
        <v>4225583</v>
      </c>
      <c r="D43" s="74">
        <f>D44+D46</f>
        <v>0</v>
      </c>
      <c r="E43" s="28">
        <f aca="true" t="shared" si="1" ref="E43:E77">C43+D43</f>
        <v>4225583</v>
      </c>
    </row>
    <row r="44" spans="1:5" ht="13.5" customHeight="1">
      <c r="A44" s="42" t="s">
        <v>158</v>
      </c>
      <c r="B44" s="43">
        <v>2110</v>
      </c>
      <c r="C44" s="28">
        <f>C45</f>
        <v>3477692</v>
      </c>
      <c r="D44" s="28">
        <f>D45</f>
        <v>0</v>
      </c>
      <c r="E44" s="28">
        <f t="shared" si="1"/>
        <v>3477692</v>
      </c>
    </row>
    <row r="45" spans="1:5" ht="13.5" customHeight="1">
      <c r="A45" s="26" t="s">
        <v>196</v>
      </c>
      <c r="B45" s="20">
        <v>2111</v>
      </c>
      <c r="C45" s="28">
        <v>3477692</v>
      </c>
      <c r="D45" s="74"/>
      <c r="E45" s="28">
        <f t="shared" si="1"/>
        <v>3477692</v>
      </c>
    </row>
    <row r="46" spans="1:5" ht="16.5" customHeight="1">
      <c r="A46" s="44" t="s">
        <v>197</v>
      </c>
      <c r="B46" s="43">
        <v>2120</v>
      </c>
      <c r="C46" s="28">
        <v>747891</v>
      </c>
      <c r="D46" s="74"/>
      <c r="E46" s="28">
        <f t="shared" si="1"/>
        <v>747891</v>
      </c>
    </row>
    <row r="47" spans="1:5" ht="20.25" customHeight="1">
      <c r="A47" s="45" t="s">
        <v>43</v>
      </c>
      <c r="B47" s="43">
        <v>2200</v>
      </c>
      <c r="C47" s="28">
        <f>C48+C49+C50+C51+C52+C58</f>
        <v>423075</v>
      </c>
      <c r="D47" s="28">
        <f>D48+D49+D50+D51+D52+D58</f>
        <v>145318.8</v>
      </c>
      <c r="E47" s="28">
        <f t="shared" si="1"/>
        <v>568393.8</v>
      </c>
    </row>
    <row r="48" spans="1:5" ht="13.5" customHeight="1">
      <c r="A48" s="46" t="s">
        <v>231</v>
      </c>
      <c r="B48" s="20">
        <v>2210</v>
      </c>
      <c r="C48" s="28">
        <v>33600</v>
      </c>
      <c r="D48" s="74">
        <v>145318.8</v>
      </c>
      <c r="E48" s="28">
        <f t="shared" si="1"/>
        <v>178918.8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f>'[1]район 12'!$BO$25</f>
        <v>47600</v>
      </c>
      <c r="D50" s="74"/>
      <c r="E50" s="28">
        <f t="shared" si="1"/>
        <v>47600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341875</v>
      </c>
      <c r="D52" s="28">
        <f>SUM(D53+D54+D55+D56+D57)</f>
        <v>0</v>
      </c>
      <c r="E52" s="28">
        <f t="shared" si="1"/>
        <v>341875</v>
      </c>
    </row>
    <row r="53" spans="1:5" ht="13.5" customHeight="1">
      <c r="A53" s="33" t="s">
        <v>233</v>
      </c>
      <c r="B53" s="20">
        <v>2271</v>
      </c>
      <c r="C53" s="28"/>
      <c r="D53" s="74"/>
      <c r="E53" s="28">
        <f t="shared" si="1"/>
        <v>0</v>
      </c>
    </row>
    <row r="54" spans="1:5" ht="13.5" customHeight="1">
      <c r="A54" s="33" t="s">
        <v>234</v>
      </c>
      <c r="B54" s="20">
        <v>2272</v>
      </c>
      <c r="C54" s="28"/>
      <c r="D54" s="74"/>
      <c r="E54" s="28">
        <f t="shared" si="1"/>
        <v>0</v>
      </c>
    </row>
    <row r="55" spans="1:5" ht="12.75">
      <c r="A55" s="33" t="s">
        <v>235</v>
      </c>
      <c r="B55" s="20">
        <v>2273</v>
      </c>
      <c r="C55" s="28">
        <f>'[1]район 12'!$BT$25</f>
        <v>109375</v>
      </c>
      <c r="D55" s="74"/>
      <c r="E55" s="28">
        <f t="shared" si="1"/>
        <v>109375</v>
      </c>
    </row>
    <row r="56" spans="1:5" ht="13.5" customHeight="1">
      <c r="A56" s="33" t="s">
        <v>236</v>
      </c>
      <c r="B56" s="20">
        <v>2274</v>
      </c>
      <c r="C56" s="28">
        <f>'[1]район 12'!$BU$25</f>
        <v>230000</v>
      </c>
      <c r="D56" s="74"/>
      <c r="E56" s="28">
        <f t="shared" si="1"/>
        <v>230000</v>
      </c>
    </row>
    <row r="57" spans="1:5" ht="21.75" customHeight="1">
      <c r="A57" s="33" t="s">
        <v>237</v>
      </c>
      <c r="B57" s="20">
        <v>2275</v>
      </c>
      <c r="C57" s="28">
        <f>'[1]район 12'!$BV$25</f>
        <v>2500</v>
      </c>
      <c r="D57" s="74"/>
      <c r="E57" s="28">
        <f t="shared" si="1"/>
        <v>2500</v>
      </c>
    </row>
    <row r="58" spans="1:5" ht="33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13.5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f>'[1]район 12'!$BZ$25</f>
        <v>1800</v>
      </c>
      <c r="D65" s="28">
        <f>'[2]Заклади освіти'!$K$24+'[2]Заклади освіти'!$AF$25</f>
        <v>0</v>
      </c>
      <c r="E65" s="28">
        <f t="shared" si="1"/>
        <v>1800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63885.15</v>
      </c>
      <c r="E66" s="28">
        <f t="shared" si="1"/>
        <v>63885.15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63885.15</v>
      </c>
      <c r="E67" s="28">
        <f t="shared" si="1"/>
        <v>63885.15</v>
      </c>
    </row>
    <row r="68" spans="1:5" ht="13.5" customHeight="1">
      <c r="A68" s="56" t="s">
        <v>212</v>
      </c>
      <c r="B68" s="20">
        <v>3110</v>
      </c>
      <c r="C68" s="28"/>
      <c r="D68" s="28">
        <v>63885.15</v>
      </c>
      <c r="E68" s="28">
        <f t="shared" si="1"/>
        <v>63885.15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/>
      <c r="E70" s="28">
        <f t="shared" si="1"/>
        <v>0</v>
      </c>
    </row>
    <row r="71" spans="1:5" ht="12.75" customHeight="1">
      <c r="A71" s="48" t="s">
        <v>62</v>
      </c>
      <c r="B71" s="20">
        <v>3130</v>
      </c>
      <c r="C71" s="28">
        <f>C72</f>
        <v>0</v>
      </c>
      <c r="D71" s="28">
        <f>D72</f>
        <v>0</v>
      </c>
      <c r="E71" s="28">
        <f t="shared" si="1"/>
        <v>0</v>
      </c>
    </row>
    <row r="72" spans="1:5" ht="12" customHeight="1">
      <c r="A72" s="48" t="s">
        <v>239</v>
      </c>
      <c r="B72" s="20">
        <v>3132</v>
      </c>
      <c r="C72" s="28"/>
      <c r="D72" s="28"/>
      <c r="E72" s="28">
        <f t="shared" si="1"/>
        <v>0</v>
      </c>
    </row>
    <row r="73" spans="1:5" ht="12.75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/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72</v>
      </c>
      <c r="B80" s="59"/>
      <c r="C80" s="59"/>
      <c r="D80" s="60" t="s">
        <v>312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83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SheetLayoutView="100" workbookViewId="0" topLeftCell="A20">
      <selection activeCell="D35" sqref="D35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381336.4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313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269</v>
      </c>
      <c r="B13" s="464"/>
      <c r="C13" s="464"/>
      <c r="D13" s="464"/>
      <c r="E13" s="464"/>
    </row>
    <row r="14" spans="1:5" ht="42.75" customHeight="1">
      <c r="A14" s="465" t="s">
        <v>314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315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224938</v>
      </c>
      <c r="D26" s="25">
        <f>D28</f>
        <v>156398.4</v>
      </c>
      <c r="E26" s="25">
        <f>C26+D26</f>
        <v>381336.4</v>
      </c>
    </row>
    <row r="27" spans="1:5" ht="13.5" customHeight="1">
      <c r="A27" s="26" t="s">
        <v>181</v>
      </c>
      <c r="B27" s="27"/>
      <c r="C27" s="28">
        <f>C41</f>
        <v>224938</v>
      </c>
      <c r="D27" s="28" t="s">
        <v>108</v>
      </c>
      <c r="E27" s="25">
        <f>C27</f>
        <v>224938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156398.4</v>
      </c>
      <c r="E28" s="25">
        <f>D28</f>
        <v>156398.4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/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/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/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/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156398.4</v>
      </c>
      <c r="E34" s="25">
        <f t="shared" si="0"/>
        <v>156398.4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156398.4</v>
      </c>
      <c r="E35" s="25">
        <f t="shared" si="0"/>
        <v>156398.4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0</v>
      </c>
      <c r="E37" s="25">
        <f t="shared" si="0"/>
        <v>0</v>
      </c>
    </row>
    <row r="38" spans="1:5" ht="22.5" customHeight="1">
      <c r="A38" s="34" t="s">
        <v>230</v>
      </c>
      <c r="B38" s="35">
        <v>208100</v>
      </c>
      <c r="C38" s="28" t="s">
        <v>108</v>
      </c>
      <c r="D38" s="74"/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/>
      <c r="E39" s="25">
        <f t="shared" si="0"/>
        <v>0</v>
      </c>
    </row>
    <row r="40" spans="1:5" ht="19.5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224938</v>
      </c>
      <c r="D41" s="70">
        <f>D42+D66</f>
        <v>156398.4</v>
      </c>
      <c r="E41" s="28">
        <f>E42+E66</f>
        <v>381336.4</v>
      </c>
    </row>
    <row r="42" spans="1:5" ht="12.75">
      <c r="A42" s="40" t="s">
        <v>194</v>
      </c>
      <c r="B42" s="41">
        <v>2000</v>
      </c>
      <c r="C42" s="70">
        <f>C43+C47+C60+C61+C62+C65</f>
        <v>224938</v>
      </c>
      <c r="D42" s="70">
        <f>D43+D47+D60+D61+D62+D65</f>
        <v>156398.4</v>
      </c>
      <c r="E42" s="28">
        <f>C42+D42</f>
        <v>381336.4</v>
      </c>
    </row>
    <row r="43" spans="1:5" ht="22.5">
      <c r="A43" s="42" t="s">
        <v>40</v>
      </c>
      <c r="B43" s="41">
        <v>2100</v>
      </c>
      <c r="C43" s="74">
        <f>C44+C46</f>
        <v>221888</v>
      </c>
      <c r="D43" s="74">
        <f>D44+D46</f>
        <v>0</v>
      </c>
      <c r="E43" s="28">
        <f aca="true" t="shared" si="1" ref="E43:E77">C43+D43</f>
        <v>221888</v>
      </c>
    </row>
    <row r="44" spans="1:5" ht="13.5" customHeight="1">
      <c r="A44" s="42" t="s">
        <v>158</v>
      </c>
      <c r="B44" s="43">
        <v>2110</v>
      </c>
      <c r="C44" s="28">
        <f>C45</f>
        <v>181875</v>
      </c>
      <c r="D44" s="28">
        <f>D45</f>
        <v>0</v>
      </c>
      <c r="E44" s="28">
        <f t="shared" si="1"/>
        <v>181875</v>
      </c>
    </row>
    <row r="45" spans="1:5" ht="13.5" customHeight="1">
      <c r="A45" s="26" t="s">
        <v>196</v>
      </c>
      <c r="B45" s="20">
        <v>2111</v>
      </c>
      <c r="C45" s="28">
        <f>'[1]район 12'!$BJ$26</f>
        <v>181875</v>
      </c>
      <c r="D45" s="74"/>
      <c r="E45" s="28">
        <f t="shared" si="1"/>
        <v>181875</v>
      </c>
    </row>
    <row r="46" spans="1:5" ht="16.5" customHeight="1">
      <c r="A46" s="44" t="s">
        <v>197</v>
      </c>
      <c r="B46" s="43">
        <v>2120</v>
      </c>
      <c r="C46" s="28">
        <f>'[1]район 12'!$BK$26</f>
        <v>40013</v>
      </c>
      <c r="D46" s="74"/>
      <c r="E46" s="28">
        <f t="shared" si="1"/>
        <v>40013</v>
      </c>
    </row>
    <row r="47" spans="1:5" ht="20.25" customHeight="1">
      <c r="A47" s="45" t="s">
        <v>43</v>
      </c>
      <c r="B47" s="43">
        <v>2200</v>
      </c>
      <c r="C47" s="28">
        <f>C48+C49+C50+C51+C52+C58</f>
        <v>3050</v>
      </c>
      <c r="D47" s="28">
        <f>D48+D49+D50+D51+D52+D58</f>
        <v>156398.4</v>
      </c>
      <c r="E47" s="28">
        <f t="shared" si="1"/>
        <v>159448.4</v>
      </c>
    </row>
    <row r="48" spans="1:5" ht="13.5" customHeight="1">
      <c r="A48" s="46" t="s">
        <v>231</v>
      </c>
      <c r="B48" s="20">
        <v>2210</v>
      </c>
      <c r="C48" s="28">
        <v>3050</v>
      </c>
      <c r="D48" s="74">
        <v>156398.4</v>
      </c>
      <c r="E48" s="28">
        <f t="shared" si="1"/>
        <v>159448.4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/>
      <c r="D50" s="74"/>
      <c r="E50" s="28">
        <f t="shared" si="1"/>
        <v>0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0</v>
      </c>
      <c r="D52" s="28">
        <f>SUM(D53+D54+D55+D56+D57)</f>
        <v>0</v>
      </c>
      <c r="E52" s="28">
        <f t="shared" si="1"/>
        <v>0</v>
      </c>
    </row>
    <row r="53" spans="1:5" ht="13.5" customHeight="1">
      <c r="A53" s="33" t="s">
        <v>233</v>
      </c>
      <c r="B53" s="20">
        <v>2271</v>
      </c>
      <c r="C53" s="28"/>
      <c r="D53" s="74"/>
      <c r="E53" s="28">
        <f t="shared" si="1"/>
        <v>0</v>
      </c>
    </row>
    <row r="54" spans="1:5" ht="13.5" customHeight="1">
      <c r="A54" s="33" t="s">
        <v>234</v>
      </c>
      <c r="B54" s="20">
        <v>2272</v>
      </c>
      <c r="C54" s="28"/>
      <c r="D54" s="74"/>
      <c r="E54" s="28">
        <f t="shared" si="1"/>
        <v>0</v>
      </c>
    </row>
    <row r="55" spans="1:5" ht="12.75">
      <c r="A55" s="33" t="s">
        <v>235</v>
      </c>
      <c r="B55" s="20">
        <v>2273</v>
      </c>
      <c r="C55" s="28"/>
      <c r="D55" s="74"/>
      <c r="E55" s="28">
        <f t="shared" si="1"/>
        <v>0</v>
      </c>
    </row>
    <row r="56" spans="1:5" ht="13.5" customHeight="1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21.75" customHeight="1">
      <c r="A57" s="33" t="s">
        <v>237</v>
      </c>
      <c r="B57" s="20">
        <v>2275</v>
      </c>
      <c r="C57" s="28"/>
      <c r="D57" s="74"/>
      <c r="E57" s="28">
        <f t="shared" si="1"/>
        <v>0</v>
      </c>
    </row>
    <row r="58" spans="1:5" ht="33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13.5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/>
      <c r="D65" s="28">
        <f>'[2]Заклади освіти'!$K$25+'[2]Заклади освіти'!$AF$25</f>
        <v>0</v>
      </c>
      <c r="E65" s="28">
        <f t="shared" si="1"/>
        <v>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0</v>
      </c>
      <c r="E66" s="28">
        <f t="shared" si="1"/>
        <v>0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0</v>
      </c>
      <c r="E67" s="28">
        <f t="shared" si="1"/>
        <v>0</v>
      </c>
    </row>
    <row r="68" spans="1:5" ht="13.5" customHeight="1">
      <c r="A68" s="56" t="s">
        <v>212</v>
      </c>
      <c r="B68" s="20">
        <v>3110</v>
      </c>
      <c r="C68" s="28"/>
      <c r="D68" s="28"/>
      <c r="E68" s="28">
        <f t="shared" si="1"/>
        <v>0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/>
      <c r="E70" s="28">
        <f t="shared" si="1"/>
        <v>0</v>
      </c>
    </row>
    <row r="71" spans="1:5" ht="12.75" customHeight="1">
      <c r="A71" s="48" t="s">
        <v>62</v>
      </c>
      <c r="B71" s="20">
        <v>3130</v>
      </c>
      <c r="C71" s="28">
        <f>C72</f>
        <v>0</v>
      </c>
      <c r="D71" s="28">
        <f>D72</f>
        <v>0</v>
      </c>
      <c r="E71" s="28">
        <f t="shared" si="1"/>
        <v>0</v>
      </c>
    </row>
    <row r="72" spans="1:5" ht="12" customHeight="1">
      <c r="A72" s="48" t="s">
        <v>239</v>
      </c>
      <c r="B72" s="20">
        <v>3132</v>
      </c>
      <c r="C72" s="28"/>
      <c r="D72" s="28"/>
      <c r="E72" s="28">
        <f t="shared" si="1"/>
        <v>0</v>
      </c>
    </row>
    <row r="73" spans="1:5" ht="12.75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/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76"/>
      <c r="D78" s="76"/>
      <c r="E78" s="76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316</v>
      </c>
      <c r="B80" s="59"/>
      <c r="C80" s="59"/>
      <c r="D80" s="60" t="s">
        <v>317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9055118110236221" right="0.7086614173228347" top="0.7480314960629921" bottom="0.7480314960629921" header="0.31496062992125984" footer="0.31496062992125984"/>
  <pageSetup horizontalDpi="300" verticalDpi="300" orientation="portrait" paperSize="9" scale="9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43"/>
  <sheetViews>
    <sheetView tabSelected="1" view="pageBreakPreview" zoomScaleSheetLayoutView="100" workbookViewId="0" topLeftCell="A21">
      <selection activeCell="D49" sqref="D49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5205057.45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318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269</v>
      </c>
      <c r="B13" s="464"/>
      <c r="C13" s="464"/>
      <c r="D13" s="464"/>
      <c r="E13" s="464"/>
    </row>
    <row r="14" spans="1:5" ht="42.75" customHeight="1">
      <c r="A14" s="465" t="s">
        <v>319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320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4925307</v>
      </c>
      <c r="D26" s="25">
        <f>D28</f>
        <v>279750.45</v>
      </c>
      <c r="E26" s="25">
        <f>C26+D26</f>
        <v>5205057.45</v>
      </c>
    </row>
    <row r="27" spans="1:5" ht="13.5" customHeight="1">
      <c r="A27" s="26" t="s">
        <v>181</v>
      </c>
      <c r="B27" s="27"/>
      <c r="C27" s="28">
        <f>C41</f>
        <v>4925307</v>
      </c>
      <c r="D27" s="28" t="s">
        <v>108</v>
      </c>
      <c r="E27" s="25">
        <f>C27</f>
        <v>4925307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279750.45</v>
      </c>
      <c r="E28" s="25">
        <f>D28</f>
        <v>279750.45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D30+D31+D32+D33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/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/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/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/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279750.45</v>
      </c>
      <c r="E34" s="25">
        <f t="shared" si="0"/>
        <v>279750.45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279750.45</v>
      </c>
      <c r="E35" s="25">
        <f t="shared" si="0"/>
        <v>279750.45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0</v>
      </c>
      <c r="E37" s="25">
        <f t="shared" si="0"/>
        <v>0</v>
      </c>
    </row>
    <row r="38" spans="1:5" ht="12.75">
      <c r="A38" s="34" t="s">
        <v>230</v>
      </c>
      <c r="B38" s="35">
        <v>208100</v>
      </c>
      <c r="C38" s="28" t="s">
        <v>108</v>
      </c>
      <c r="D38" s="74"/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/>
      <c r="E39" s="25">
        <f t="shared" si="0"/>
        <v>0</v>
      </c>
    </row>
    <row r="40" spans="1:5" ht="13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70">
        <f>C42+C66</f>
        <v>4925307</v>
      </c>
      <c r="D41" s="70">
        <f>D42+D66</f>
        <v>279750.45</v>
      </c>
      <c r="E41" s="28">
        <f>E42+E66</f>
        <v>5205057.45</v>
      </c>
    </row>
    <row r="42" spans="1:5" ht="12.75">
      <c r="A42" s="40" t="s">
        <v>194</v>
      </c>
      <c r="B42" s="41">
        <v>2000</v>
      </c>
      <c r="C42" s="70">
        <f>C43+C47+C60+C61+C62+C65</f>
        <v>4925307</v>
      </c>
      <c r="D42" s="70">
        <f>D43+D47+D60+D61+D62+D65</f>
        <v>179558.4</v>
      </c>
      <c r="E42" s="28">
        <f>C42+D42</f>
        <v>5104865.4</v>
      </c>
    </row>
    <row r="43" spans="1:5" ht="22.5">
      <c r="A43" s="42" t="s">
        <v>40</v>
      </c>
      <c r="B43" s="41">
        <v>2100</v>
      </c>
      <c r="C43" s="74">
        <f>C44+C46</f>
        <v>4512094</v>
      </c>
      <c r="D43" s="74">
        <f>D44+D46</f>
        <v>0</v>
      </c>
      <c r="E43" s="28">
        <f aca="true" t="shared" si="1" ref="E43:E77">C43+D43</f>
        <v>4512094</v>
      </c>
    </row>
    <row r="44" spans="1:5" ht="13.5" customHeight="1">
      <c r="A44" s="42" t="s">
        <v>158</v>
      </c>
      <c r="B44" s="43">
        <v>2110</v>
      </c>
      <c r="C44" s="28">
        <f>C45</f>
        <v>3698438</v>
      </c>
      <c r="D44" s="28">
        <f>D45</f>
        <v>0</v>
      </c>
      <c r="E44" s="28">
        <f t="shared" si="1"/>
        <v>3698438</v>
      </c>
    </row>
    <row r="45" spans="1:5" ht="13.5" customHeight="1">
      <c r="A45" s="26" t="s">
        <v>196</v>
      </c>
      <c r="B45" s="20">
        <v>2111</v>
      </c>
      <c r="C45" s="28">
        <v>3698438</v>
      </c>
      <c r="D45" s="74"/>
      <c r="E45" s="28">
        <f t="shared" si="1"/>
        <v>3698438</v>
      </c>
    </row>
    <row r="46" spans="1:5" ht="16.5" customHeight="1">
      <c r="A46" s="44" t="s">
        <v>197</v>
      </c>
      <c r="B46" s="43">
        <v>2120</v>
      </c>
      <c r="C46" s="28">
        <v>813656</v>
      </c>
      <c r="D46" s="74"/>
      <c r="E46" s="28">
        <f t="shared" si="1"/>
        <v>813656</v>
      </c>
    </row>
    <row r="47" spans="1:5" ht="20.25" customHeight="1">
      <c r="A47" s="45" t="s">
        <v>43</v>
      </c>
      <c r="B47" s="43">
        <v>2200</v>
      </c>
      <c r="C47" s="28">
        <f>C48+C49+C50+C51+C52+C58</f>
        <v>412413</v>
      </c>
      <c r="D47" s="28">
        <f>D48+D49+D50+D51+D52+D58</f>
        <v>179558.4</v>
      </c>
      <c r="E47" s="28">
        <f t="shared" si="1"/>
        <v>591971.4</v>
      </c>
    </row>
    <row r="48" spans="1:5" ht="13.5" customHeight="1">
      <c r="A48" s="46" t="s">
        <v>231</v>
      </c>
      <c r="B48" s="20">
        <v>2210</v>
      </c>
      <c r="C48" s="28">
        <v>94591</v>
      </c>
      <c r="D48" s="74">
        <v>179558.4</v>
      </c>
      <c r="E48" s="28">
        <f t="shared" si="1"/>
        <v>274149.4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f>'[1]район 12'!$BO$27</f>
        <v>34940</v>
      </c>
      <c r="D50" s="74"/>
      <c r="E50" s="28">
        <f t="shared" si="1"/>
        <v>34940</v>
      </c>
    </row>
    <row r="51" spans="1:5" ht="13.5" customHeight="1">
      <c r="A51" s="48" t="s">
        <v>47</v>
      </c>
      <c r="B51" s="20">
        <v>2250</v>
      </c>
      <c r="C51" s="28">
        <v>600</v>
      </c>
      <c r="D51" s="74"/>
      <c r="E51" s="28">
        <f t="shared" si="1"/>
        <v>600</v>
      </c>
    </row>
    <row r="52" spans="1:5" ht="13.5" customHeight="1">
      <c r="A52" s="49" t="s">
        <v>161</v>
      </c>
      <c r="B52" s="43">
        <v>2270</v>
      </c>
      <c r="C52" s="28">
        <f>SUM(C53+C54+C55+C56+C57)</f>
        <v>282282</v>
      </c>
      <c r="D52" s="28">
        <f>SUM(D53+D54+D55+D56+D57)</f>
        <v>0</v>
      </c>
      <c r="E52" s="28">
        <f t="shared" si="1"/>
        <v>282282</v>
      </c>
    </row>
    <row r="53" spans="1:5" ht="13.5" customHeight="1">
      <c r="A53" s="33" t="s">
        <v>233</v>
      </c>
      <c r="B53" s="20">
        <v>2271</v>
      </c>
      <c r="C53" s="28">
        <f>'[1]район 12'!$BR$27</f>
        <v>227382</v>
      </c>
      <c r="D53" s="74"/>
      <c r="E53" s="28">
        <f t="shared" si="1"/>
        <v>227382</v>
      </c>
    </row>
    <row r="54" spans="1:5" ht="13.5" customHeight="1">
      <c r="A54" s="33" t="s">
        <v>234</v>
      </c>
      <c r="B54" s="20">
        <v>2272</v>
      </c>
      <c r="C54" s="28">
        <f>'[1]район 12'!$BS$27</f>
        <v>0</v>
      </c>
      <c r="D54" s="74"/>
      <c r="E54" s="28">
        <f t="shared" si="1"/>
        <v>0</v>
      </c>
    </row>
    <row r="55" spans="1:5" ht="12.75">
      <c r="A55" s="33" t="s">
        <v>235</v>
      </c>
      <c r="B55" s="20">
        <v>2273</v>
      </c>
      <c r="C55" s="28">
        <f>'[1]район 12'!$BT$27</f>
        <v>47500</v>
      </c>
      <c r="D55" s="74"/>
      <c r="E55" s="28">
        <f t="shared" si="1"/>
        <v>47500</v>
      </c>
    </row>
    <row r="56" spans="1:5" ht="13.5" customHeight="1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21.75" customHeight="1">
      <c r="A57" s="33" t="s">
        <v>237</v>
      </c>
      <c r="B57" s="20">
        <v>2275</v>
      </c>
      <c r="C57" s="28">
        <f>'[1]район 12'!$BV$27</f>
        <v>7400</v>
      </c>
      <c r="D57" s="74"/>
      <c r="E57" s="28">
        <f t="shared" si="1"/>
        <v>7400</v>
      </c>
    </row>
    <row r="58" spans="1:5" ht="33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13.5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f>'[1]район 12'!$BZ$27</f>
        <v>800</v>
      </c>
      <c r="D65" s="28">
        <f>'[2]Заклади освіти'!$K$26+'[2]Заклади освіти'!$AF$26</f>
        <v>0</v>
      </c>
      <c r="E65" s="28">
        <f t="shared" si="1"/>
        <v>800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100192.05</v>
      </c>
      <c r="E66" s="28">
        <f t="shared" si="1"/>
        <v>100192.05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100192.05</v>
      </c>
      <c r="E67" s="28">
        <f t="shared" si="1"/>
        <v>100192.05</v>
      </c>
    </row>
    <row r="68" spans="1:5" ht="13.5" customHeight="1">
      <c r="A68" s="56" t="s">
        <v>212</v>
      </c>
      <c r="B68" s="20">
        <v>3110</v>
      </c>
      <c r="C68" s="28"/>
      <c r="D68" s="28">
        <f>'[2]Заклади освіти'!$L$26+'[2]Заклади освіти'!$AG$26+'[2]Заклади освіти'!$BG$26</f>
        <v>100192.05</v>
      </c>
      <c r="E68" s="28">
        <f t="shared" si="1"/>
        <v>100192.05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/>
      <c r="E70" s="28">
        <f t="shared" si="1"/>
        <v>0</v>
      </c>
    </row>
    <row r="71" spans="1:5" ht="12.75" customHeight="1">
      <c r="A71" s="48" t="s">
        <v>62</v>
      </c>
      <c r="B71" s="20">
        <v>3130</v>
      </c>
      <c r="C71" s="28">
        <f>C72</f>
        <v>0</v>
      </c>
      <c r="D71" s="28">
        <f>D72</f>
        <v>0</v>
      </c>
      <c r="E71" s="28">
        <f t="shared" si="1"/>
        <v>0</v>
      </c>
    </row>
    <row r="72" spans="1:5" ht="12" customHeight="1">
      <c r="A72" s="48" t="s">
        <v>239</v>
      </c>
      <c r="B72" s="20">
        <v>3132</v>
      </c>
      <c r="C72" s="28"/>
      <c r="D72" s="28"/>
      <c r="E72" s="28">
        <f t="shared" si="1"/>
        <v>0</v>
      </c>
    </row>
    <row r="73" spans="1:5" ht="12.75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2.75">
      <c r="A74" s="48" t="s">
        <v>240</v>
      </c>
      <c r="B74" s="20">
        <v>3142</v>
      </c>
      <c r="C74" s="25"/>
      <c r="D74" s="28"/>
      <c r="E74" s="28">
        <f t="shared" si="1"/>
        <v>0</v>
      </c>
    </row>
    <row r="75" spans="1:5" ht="12.75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.75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72</v>
      </c>
      <c r="B80" s="59"/>
      <c r="C80" s="59"/>
      <c r="D80" s="60" t="s">
        <v>321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7" right="0.7" top="0.75" bottom="0.75" header="0.3" footer="0.3"/>
  <pageSetup horizontalDpi="300" verticalDpi="300" orientation="portrait" paperSize="9" scale="94"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G144"/>
  <sheetViews>
    <sheetView view="pageBreakPreview" zoomScaleSheetLayoutView="100" workbookViewId="0" topLeftCell="A29">
      <selection activeCell="C41" sqref="C41:D42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0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322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323</v>
      </c>
      <c r="B13" s="464"/>
      <c r="C13" s="464"/>
      <c r="D13" s="464"/>
      <c r="E13" s="464"/>
    </row>
    <row r="14" spans="1:5" ht="42.75" customHeight="1">
      <c r="A14" s="465"/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/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324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68">
        <f>C27</f>
        <v>0</v>
      </c>
      <c r="D26" s="68">
        <f>D28</f>
        <v>0</v>
      </c>
      <c r="E26" s="68">
        <f>C26+D26</f>
        <v>0</v>
      </c>
    </row>
    <row r="27" spans="1:5" ht="13.5" customHeight="1">
      <c r="A27" s="26" t="s">
        <v>181</v>
      </c>
      <c r="B27" s="27"/>
      <c r="C27" s="69">
        <f>C41</f>
        <v>0</v>
      </c>
      <c r="D27" s="69" t="s">
        <v>108</v>
      </c>
      <c r="E27" s="68">
        <f>C27</f>
        <v>0</v>
      </c>
    </row>
    <row r="28" spans="1:5" ht="13.5" customHeight="1">
      <c r="A28" s="26" t="s">
        <v>182</v>
      </c>
      <c r="B28" s="29"/>
      <c r="C28" s="20" t="s">
        <v>108</v>
      </c>
      <c r="D28" s="20">
        <f>D29+D34+D37</f>
        <v>0</v>
      </c>
      <c r="E28" s="53">
        <f>D28</f>
        <v>0</v>
      </c>
    </row>
    <row r="29" spans="1:5" ht="21" customHeight="1">
      <c r="A29" s="30" t="s">
        <v>224</v>
      </c>
      <c r="B29" s="29">
        <v>25010000</v>
      </c>
      <c r="C29" s="20" t="s">
        <v>108</v>
      </c>
      <c r="D29" s="70">
        <f>D30+D31+D32+D33</f>
        <v>0</v>
      </c>
      <c r="E29" s="53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0" t="s">
        <v>108</v>
      </c>
      <c r="D30" s="71"/>
      <c r="E30" s="53">
        <f t="shared" si="0"/>
        <v>0</v>
      </c>
    </row>
    <row r="31" spans="1:5" ht="13.5" customHeight="1">
      <c r="A31" s="31" t="s">
        <v>185</v>
      </c>
      <c r="B31" s="29">
        <v>25010200</v>
      </c>
      <c r="C31" s="20" t="s">
        <v>108</v>
      </c>
      <c r="D31" s="71"/>
      <c r="E31" s="53">
        <f t="shared" si="0"/>
        <v>0</v>
      </c>
    </row>
    <row r="32" spans="1:5" ht="13.5" customHeight="1">
      <c r="A32" s="31" t="s">
        <v>186</v>
      </c>
      <c r="B32" s="29">
        <v>25010300</v>
      </c>
      <c r="C32" s="20" t="s">
        <v>108</v>
      </c>
      <c r="D32" s="71"/>
      <c r="E32" s="53">
        <f t="shared" si="0"/>
        <v>0</v>
      </c>
    </row>
    <row r="33" spans="1:5" ht="13.5" customHeight="1">
      <c r="A33" s="31" t="s">
        <v>226</v>
      </c>
      <c r="B33" s="29">
        <v>25010400</v>
      </c>
      <c r="C33" s="20"/>
      <c r="D33" s="71"/>
      <c r="E33" s="53"/>
    </row>
    <row r="34" spans="1:5" ht="13.5" customHeight="1">
      <c r="A34" s="32" t="s">
        <v>227</v>
      </c>
      <c r="B34" s="29">
        <v>25020000</v>
      </c>
      <c r="C34" s="20" t="s">
        <v>108</v>
      </c>
      <c r="D34" s="71">
        <f>D35+D36</f>
        <v>0</v>
      </c>
      <c r="E34" s="53">
        <f t="shared" si="0"/>
        <v>0</v>
      </c>
    </row>
    <row r="35" spans="1:5" ht="13.5" customHeight="1">
      <c r="A35" s="31" t="s">
        <v>228</v>
      </c>
      <c r="B35" s="29">
        <v>25020100</v>
      </c>
      <c r="C35" s="20" t="s">
        <v>108</v>
      </c>
      <c r="D35" s="71"/>
      <c r="E35" s="53">
        <f t="shared" si="0"/>
        <v>0</v>
      </c>
    </row>
    <row r="36" spans="1:5" ht="13.5" customHeight="1">
      <c r="A36" s="31" t="s">
        <v>189</v>
      </c>
      <c r="B36" s="29">
        <v>25020200</v>
      </c>
      <c r="C36" s="20" t="s">
        <v>108</v>
      </c>
      <c r="D36" s="71"/>
      <c r="E36" s="53">
        <f t="shared" si="0"/>
        <v>0</v>
      </c>
    </row>
    <row r="37" spans="1:5" ht="13.5" customHeight="1">
      <c r="A37" s="33" t="s">
        <v>251</v>
      </c>
      <c r="B37" s="29"/>
      <c r="C37" s="20" t="s">
        <v>108</v>
      </c>
      <c r="D37" s="71">
        <f>D38+D39+D40</f>
        <v>0</v>
      </c>
      <c r="E37" s="53">
        <f t="shared" si="0"/>
        <v>0</v>
      </c>
    </row>
    <row r="38" spans="1:5" ht="22.5" customHeight="1">
      <c r="A38" s="34" t="s">
        <v>230</v>
      </c>
      <c r="B38" s="35">
        <v>208100</v>
      </c>
      <c r="C38" s="20" t="s">
        <v>108</v>
      </c>
      <c r="D38" s="71"/>
      <c r="E38" s="53">
        <f t="shared" si="0"/>
        <v>0</v>
      </c>
    </row>
    <row r="39" spans="1:5" ht="22.5" customHeight="1">
      <c r="A39" s="36" t="s">
        <v>191</v>
      </c>
      <c r="B39" s="37">
        <v>208400</v>
      </c>
      <c r="C39" s="20" t="s">
        <v>108</v>
      </c>
      <c r="D39" s="71"/>
      <c r="E39" s="53">
        <f t="shared" si="0"/>
        <v>0</v>
      </c>
    </row>
    <row r="40" spans="1:5" ht="13.5" customHeight="1">
      <c r="A40" s="36" t="s">
        <v>192</v>
      </c>
      <c r="B40" s="38"/>
      <c r="C40" s="20" t="s">
        <v>108</v>
      </c>
      <c r="D40" s="71"/>
      <c r="E40" s="53">
        <f t="shared" si="0"/>
        <v>0</v>
      </c>
    </row>
    <row r="41" spans="1:5" ht="13.5" customHeight="1">
      <c r="A41" s="39" t="s">
        <v>193</v>
      </c>
      <c r="B41" s="26"/>
      <c r="C41" s="70">
        <f>C42+C66</f>
        <v>0</v>
      </c>
      <c r="D41" s="70">
        <f>D42+D66</f>
        <v>0</v>
      </c>
      <c r="E41" s="69">
        <f>E42+E67</f>
        <v>0</v>
      </c>
    </row>
    <row r="42" spans="1:5" ht="12.75">
      <c r="A42" s="40" t="s">
        <v>194</v>
      </c>
      <c r="B42" s="41">
        <v>2000</v>
      </c>
      <c r="C42" s="70">
        <f>C43+C47+C60+C61+C62+C65</f>
        <v>0</v>
      </c>
      <c r="D42" s="70">
        <f>D43+D47+D60+D61+D62+D65</f>
        <v>0</v>
      </c>
      <c r="E42" s="69">
        <f>C42+D42</f>
        <v>0</v>
      </c>
    </row>
    <row r="43" spans="1:5" ht="21" customHeight="1">
      <c r="A43" s="42" t="s">
        <v>195</v>
      </c>
      <c r="B43" s="41">
        <v>2100</v>
      </c>
      <c r="C43" s="69">
        <f>C45+C47</f>
        <v>0</v>
      </c>
      <c r="D43" s="69">
        <f>D45+D47</f>
        <v>0</v>
      </c>
      <c r="E43" s="69">
        <f aca="true" t="shared" si="1" ref="E43:E78">C43+D43</f>
        <v>0</v>
      </c>
    </row>
    <row r="44" spans="1:5" ht="12.75" customHeight="1">
      <c r="A44" s="42" t="s">
        <v>40</v>
      </c>
      <c r="B44" s="41">
        <v>2100</v>
      </c>
      <c r="C44" s="72">
        <f>C45+C47</f>
        <v>0</v>
      </c>
      <c r="D44" s="72">
        <f>D45+D47</f>
        <v>0</v>
      </c>
      <c r="E44" s="69">
        <f t="shared" si="1"/>
        <v>0</v>
      </c>
    </row>
    <row r="45" spans="1:5" ht="13.5" customHeight="1">
      <c r="A45" s="42" t="s">
        <v>158</v>
      </c>
      <c r="B45" s="43">
        <v>2110</v>
      </c>
      <c r="C45" s="69">
        <f>C46</f>
        <v>0</v>
      </c>
      <c r="D45" s="69">
        <f>D46</f>
        <v>0</v>
      </c>
      <c r="E45" s="69">
        <f t="shared" si="1"/>
        <v>0</v>
      </c>
    </row>
    <row r="46" spans="1:5" ht="13.5" customHeight="1">
      <c r="A46" s="26" t="s">
        <v>196</v>
      </c>
      <c r="B46" s="20">
        <v>2111</v>
      </c>
      <c r="C46" s="69"/>
      <c r="D46" s="71"/>
      <c r="E46" s="69">
        <f t="shared" si="1"/>
        <v>0</v>
      </c>
    </row>
    <row r="47" spans="1:5" ht="16.5" customHeight="1">
      <c r="A47" s="44" t="s">
        <v>197</v>
      </c>
      <c r="B47" s="43">
        <v>2120</v>
      </c>
      <c r="C47" s="69"/>
      <c r="D47" s="71"/>
      <c r="E47" s="69">
        <f t="shared" si="1"/>
        <v>0</v>
      </c>
    </row>
    <row r="48" spans="1:5" ht="20.25" customHeight="1">
      <c r="A48" s="45" t="s">
        <v>43</v>
      </c>
      <c r="B48" s="43">
        <v>2200</v>
      </c>
      <c r="C48" s="69">
        <f>C49+C50+C51+C52+C53+C59</f>
        <v>0</v>
      </c>
      <c r="D48" s="69">
        <f>D49+D50+D51+D52+D53+D59</f>
        <v>0</v>
      </c>
      <c r="E48" s="69">
        <f t="shared" si="1"/>
        <v>0</v>
      </c>
    </row>
    <row r="49" spans="1:5" ht="13.5" customHeight="1">
      <c r="A49" s="46" t="s">
        <v>231</v>
      </c>
      <c r="B49" s="20">
        <v>2210</v>
      </c>
      <c r="C49" s="69"/>
      <c r="D49" s="71"/>
      <c r="E49" s="69">
        <f t="shared" si="1"/>
        <v>0</v>
      </c>
    </row>
    <row r="50" spans="1:5" ht="13.5" customHeight="1">
      <c r="A50" s="47" t="s">
        <v>232</v>
      </c>
      <c r="B50" s="20">
        <v>2230</v>
      </c>
      <c r="C50" s="69"/>
      <c r="D50" s="71"/>
      <c r="E50" s="69">
        <f t="shared" si="1"/>
        <v>0</v>
      </c>
    </row>
    <row r="51" spans="1:5" ht="13.5" customHeight="1">
      <c r="A51" s="47" t="s">
        <v>119</v>
      </c>
      <c r="B51" s="20">
        <v>2240</v>
      </c>
      <c r="C51" s="69"/>
      <c r="D51" s="71"/>
      <c r="E51" s="69">
        <f t="shared" si="1"/>
        <v>0</v>
      </c>
    </row>
    <row r="52" spans="1:5" ht="13.5" customHeight="1">
      <c r="A52" s="48" t="s">
        <v>47</v>
      </c>
      <c r="B52" s="20">
        <v>2250</v>
      </c>
      <c r="C52" s="69"/>
      <c r="D52" s="71"/>
      <c r="E52" s="69">
        <f t="shared" si="1"/>
        <v>0</v>
      </c>
    </row>
    <row r="53" spans="1:5" ht="13.5" customHeight="1">
      <c r="A53" s="49" t="s">
        <v>161</v>
      </c>
      <c r="B53" s="43">
        <v>2270</v>
      </c>
      <c r="C53" s="69">
        <f>SUM(C54+C55+C56+C57+C58)</f>
        <v>0</v>
      </c>
      <c r="D53" s="69">
        <f>SUM(D54+D55+D56+D57+D58)</f>
        <v>0</v>
      </c>
      <c r="E53" s="69">
        <f t="shared" si="1"/>
        <v>0</v>
      </c>
    </row>
    <row r="54" spans="1:5" ht="13.5" customHeight="1">
      <c r="A54" s="33" t="s">
        <v>233</v>
      </c>
      <c r="B54" s="20">
        <v>2271</v>
      </c>
      <c r="C54" s="69"/>
      <c r="D54" s="71"/>
      <c r="E54" s="69">
        <f t="shared" si="1"/>
        <v>0</v>
      </c>
    </row>
    <row r="55" spans="1:5" ht="13.5" customHeight="1">
      <c r="A55" s="33" t="s">
        <v>234</v>
      </c>
      <c r="B55" s="20">
        <v>2272</v>
      </c>
      <c r="C55" s="69"/>
      <c r="D55" s="71"/>
      <c r="E55" s="69">
        <f t="shared" si="1"/>
        <v>0</v>
      </c>
    </row>
    <row r="56" spans="1:5" ht="12.75">
      <c r="A56" s="33" t="s">
        <v>235</v>
      </c>
      <c r="B56" s="20">
        <v>2273</v>
      </c>
      <c r="C56" s="69"/>
      <c r="D56" s="71"/>
      <c r="E56" s="69">
        <f t="shared" si="1"/>
        <v>0</v>
      </c>
    </row>
    <row r="57" spans="1:5" ht="13.5" customHeight="1">
      <c r="A57" s="33" t="s">
        <v>236</v>
      </c>
      <c r="B57" s="20">
        <v>2274</v>
      </c>
      <c r="C57" s="20"/>
      <c r="D57" s="71"/>
      <c r="E57" s="69">
        <f t="shared" si="1"/>
        <v>0</v>
      </c>
    </row>
    <row r="58" spans="1:5" ht="21.75" customHeight="1">
      <c r="A58" s="33" t="s">
        <v>237</v>
      </c>
      <c r="B58" s="20">
        <v>2275</v>
      </c>
      <c r="C58" s="69"/>
      <c r="D58" s="71"/>
      <c r="E58" s="69">
        <f t="shared" si="1"/>
        <v>0</v>
      </c>
    </row>
    <row r="59" spans="1:5" ht="33" customHeight="1">
      <c r="A59" s="50" t="s">
        <v>205</v>
      </c>
      <c r="B59" s="51">
        <v>2280</v>
      </c>
      <c r="C59" s="68">
        <f>SUM(C60)</f>
        <v>0</v>
      </c>
      <c r="D59" s="53">
        <f>SUM(D60)</f>
        <v>0</v>
      </c>
      <c r="E59" s="69">
        <f t="shared" si="1"/>
        <v>0</v>
      </c>
    </row>
    <row r="60" spans="1:5" ht="13.5" customHeight="1">
      <c r="A60" s="52" t="s">
        <v>206</v>
      </c>
      <c r="B60" s="53">
        <v>2282</v>
      </c>
      <c r="C60" s="69"/>
      <c r="D60" s="73"/>
      <c r="E60" s="69">
        <f t="shared" si="1"/>
        <v>0</v>
      </c>
    </row>
    <row r="61" spans="1:5" ht="13.5" customHeight="1">
      <c r="A61" s="44" t="s">
        <v>207</v>
      </c>
      <c r="B61" s="43">
        <v>2400</v>
      </c>
      <c r="C61" s="20"/>
      <c r="D61" s="20"/>
      <c r="E61" s="69">
        <f t="shared" si="1"/>
        <v>0</v>
      </c>
    </row>
    <row r="62" spans="1:5" ht="13.5" customHeight="1">
      <c r="A62" s="54" t="s">
        <v>208</v>
      </c>
      <c r="B62" s="51">
        <v>2600</v>
      </c>
      <c r="C62" s="53"/>
      <c r="D62" s="53"/>
      <c r="E62" s="69">
        <f t="shared" si="1"/>
        <v>0</v>
      </c>
    </row>
    <row r="63" spans="1:5" ht="13.5" customHeight="1">
      <c r="A63" s="54" t="s">
        <v>209</v>
      </c>
      <c r="B63" s="51">
        <v>2700</v>
      </c>
      <c r="C63" s="53">
        <f>SUM(C64:C65)</f>
        <v>0</v>
      </c>
      <c r="D63" s="53">
        <f>SUM(D64:D65)</f>
        <v>0</v>
      </c>
      <c r="E63" s="69">
        <f t="shared" si="1"/>
        <v>0</v>
      </c>
    </row>
    <row r="64" spans="1:5" ht="13.5" customHeight="1">
      <c r="A64" s="33" t="s">
        <v>57</v>
      </c>
      <c r="B64" s="20">
        <v>2710</v>
      </c>
      <c r="C64" s="20"/>
      <c r="D64" s="20"/>
      <c r="E64" s="69">
        <f t="shared" si="1"/>
        <v>0</v>
      </c>
    </row>
    <row r="65" spans="1:5" ht="13.5" customHeight="1">
      <c r="A65" s="33" t="s">
        <v>210</v>
      </c>
      <c r="B65" s="20">
        <v>2730</v>
      </c>
      <c r="C65" s="20"/>
      <c r="D65" s="20"/>
      <c r="E65" s="69">
        <f t="shared" si="1"/>
        <v>0</v>
      </c>
    </row>
    <row r="66" spans="1:5" ht="13.5" customHeight="1">
      <c r="A66" s="49" t="s">
        <v>211</v>
      </c>
      <c r="B66" s="43">
        <v>2800</v>
      </c>
      <c r="C66" s="69"/>
      <c r="D66" s="20"/>
      <c r="E66" s="69">
        <f t="shared" si="1"/>
        <v>0</v>
      </c>
    </row>
    <row r="67" spans="1:5" ht="13.5" customHeight="1">
      <c r="A67" s="55" t="s">
        <v>59</v>
      </c>
      <c r="B67" s="41">
        <v>3000</v>
      </c>
      <c r="C67" s="20">
        <f>C68+C77</f>
        <v>0</v>
      </c>
      <c r="D67" s="20">
        <f>D68+D77</f>
        <v>0</v>
      </c>
      <c r="E67" s="69">
        <f t="shared" si="1"/>
        <v>0</v>
      </c>
    </row>
    <row r="68" spans="1:5" ht="13.5" customHeight="1">
      <c r="A68" s="26" t="s">
        <v>60</v>
      </c>
      <c r="B68" s="43">
        <v>3100</v>
      </c>
      <c r="C68" s="20">
        <f>C69+C70+C72+C74+C76</f>
        <v>0</v>
      </c>
      <c r="D68" s="20">
        <f>D69+D70+D72+D74+D76</f>
        <v>0</v>
      </c>
      <c r="E68" s="69">
        <f t="shared" si="1"/>
        <v>0</v>
      </c>
    </row>
    <row r="69" spans="1:5" ht="13.5" customHeight="1">
      <c r="A69" s="56" t="s">
        <v>212</v>
      </c>
      <c r="B69" s="20">
        <v>3110</v>
      </c>
      <c r="C69" s="20"/>
      <c r="D69" s="20"/>
      <c r="E69" s="69">
        <f t="shared" si="1"/>
        <v>0</v>
      </c>
    </row>
    <row r="70" spans="1:5" ht="13.5" customHeight="1">
      <c r="A70" s="48" t="s">
        <v>135</v>
      </c>
      <c r="B70" s="20">
        <v>3120</v>
      </c>
      <c r="C70" s="20">
        <f>C71</f>
        <v>0</v>
      </c>
      <c r="D70" s="20">
        <f>D71</f>
        <v>0</v>
      </c>
      <c r="E70" s="69">
        <f t="shared" si="1"/>
        <v>0</v>
      </c>
    </row>
    <row r="71" spans="1:5" ht="13.5" customHeight="1">
      <c r="A71" s="48" t="s">
        <v>238</v>
      </c>
      <c r="B71" s="20">
        <v>3122</v>
      </c>
      <c r="C71" s="20"/>
      <c r="D71" s="20"/>
      <c r="E71" s="69">
        <f t="shared" si="1"/>
        <v>0</v>
      </c>
    </row>
    <row r="72" spans="1:5" ht="12.75" customHeight="1">
      <c r="A72" s="48" t="s">
        <v>62</v>
      </c>
      <c r="B72" s="20">
        <v>3130</v>
      </c>
      <c r="C72" s="20">
        <f>C73</f>
        <v>0</v>
      </c>
      <c r="D72" s="20">
        <f>D73</f>
        <v>0</v>
      </c>
      <c r="E72" s="69">
        <f t="shared" si="1"/>
        <v>0</v>
      </c>
    </row>
    <row r="73" spans="1:5" ht="12" customHeight="1">
      <c r="A73" s="48" t="s">
        <v>239</v>
      </c>
      <c r="B73" s="20">
        <v>3132</v>
      </c>
      <c r="C73" s="20"/>
      <c r="D73" s="20"/>
      <c r="E73" s="69">
        <f t="shared" si="1"/>
        <v>0</v>
      </c>
    </row>
    <row r="74" spans="1:5" ht="12.75">
      <c r="A74" s="48" t="s">
        <v>65</v>
      </c>
      <c r="B74" s="20">
        <v>3140</v>
      </c>
      <c r="C74" s="20">
        <f>C75</f>
        <v>0</v>
      </c>
      <c r="D74" s="20">
        <f>D75</f>
        <v>0</v>
      </c>
      <c r="E74" s="69">
        <f t="shared" si="1"/>
        <v>0</v>
      </c>
    </row>
    <row r="75" spans="1:5" ht="12.75">
      <c r="A75" s="48" t="s">
        <v>240</v>
      </c>
      <c r="B75" s="20">
        <v>3142</v>
      </c>
      <c r="C75" s="53"/>
      <c r="D75" s="20"/>
      <c r="E75" s="69">
        <f t="shared" si="1"/>
        <v>0</v>
      </c>
    </row>
    <row r="76" spans="1:5" ht="12.75">
      <c r="A76" s="48" t="s">
        <v>213</v>
      </c>
      <c r="B76" s="20">
        <v>3160</v>
      </c>
      <c r="C76" s="20"/>
      <c r="D76" s="20"/>
      <c r="E76" s="69">
        <f t="shared" si="1"/>
        <v>0</v>
      </c>
    </row>
    <row r="77" spans="1:5" ht="12.75">
      <c r="A77" s="48" t="s">
        <v>141</v>
      </c>
      <c r="B77" s="43">
        <v>3200</v>
      </c>
      <c r="C77" s="20"/>
      <c r="D77" s="20"/>
      <c r="E77" s="69">
        <f t="shared" si="1"/>
        <v>0</v>
      </c>
    </row>
    <row r="78" spans="1:5" ht="12.75">
      <c r="A78" s="55" t="s">
        <v>214</v>
      </c>
      <c r="B78" s="41">
        <v>9000</v>
      </c>
      <c r="C78" s="20"/>
      <c r="D78" s="20"/>
      <c r="E78" s="69">
        <f t="shared" si="1"/>
        <v>0</v>
      </c>
    </row>
    <row r="79" spans="1:5" ht="12.75">
      <c r="A79" s="57"/>
      <c r="B79" s="57"/>
      <c r="C79" s="57"/>
      <c r="D79" s="57"/>
      <c r="E79" s="57"/>
    </row>
    <row r="80" spans="1:5" ht="12.75">
      <c r="A80" s="57"/>
      <c r="B80" s="57"/>
      <c r="C80" s="57"/>
      <c r="D80" s="57"/>
      <c r="E80" s="57"/>
    </row>
    <row r="81" spans="1:5" ht="12.75" customHeight="1">
      <c r="A81" s="58" t="s">
        <v>241</v>
      </c>
      <c r="B81" s="59"/>
      <c r="C81" s="59"/>
      <c r="D81" s="60"/>
      <c r="E81" s="57"/>
    </row>
    <row r="82" spans="1:5" ht="12.75" customHeight="1">
      <c r="A82" s="57"/>
      <c r="B82" s="381" t="s">
        <v>7</v>
      </c>
      <c r="C82" s="381"/>
      <c r="D82" s="62" t="s">
        <v>8</v>
      </c>
      <c r="E82" s="57"/>
    </row>
    <row r="83" spans="1:5" ht="12.75">
      <c r="A83" s="57"/>
      <c r="B83" s="62"/>
      <c r="C83" s="62"/>
      <c r="D83" s="62"/>
      <c r="E83" s="57"/>
    </row>
    <row r="84" spans="1:5" ht="15.75">
      <c r="A84" s="63" t="s">
        <v>74</v>
      </c>
      <c r="B84" s="59"/>
      <c r="C84" s="59"/>
      <c r="D84" s="60"/>
      <c r="E84" s="57"/>
    </row>
    <row r="85" spans="1:5" ht="15">
      <c r="A85" s="58"/>
      <c r="B85" s="381" t="s">
        <v>7</v>
      </c>
      <c r="C85" s="381"/>
      <c r="D85" s="62" t="s">
        <v>8</v>
      </c>
      <c r="E85" s="57"/>
    </row>
    <row r="86" spans="1:5" ht="15">
      <c r="A86" s="58"/>
      <c r="B86" s="57"/>
      <c r="C86" s="57"/>
      <c r="D86" s="57"/>
      <c r="E86" s="57"/>
    </row>
    <row r="87" spans="1:5" ht="15.75" hidden="1">
      <c r="A87" s="64" t="s">
        <v>245</v>
      </c>
      <c r="B87" s="57"/>
      <c r="C87" s="57"/>
      <c r="D87" s="57"/>
      <c r="E87" s="57"/>
    </row>
    <row r="88" spans="1:5" ht="15.75" hidden="1">
      <c r="A88" s="64"/>
      <c r="B88" s="383"/>
      <c r="C88" s="383"/>
      <c r="D88" s="62"/>
      <c r="E88" s="57"/>
    </row>
    <row r="89" spans="1:5" ht="24.75" customHeight="1" hidden="1">
      <c r="A89" s="65" t="s">
        <v>246</v>
      </c>
      <c r="B89" s="57"/>
      <c r="C89" s="57"/>
      <c r="D89" s="382"/>
      <c r="E89" s="382"/>
    </row>
    <row r="90" spans="1:5" ht="15.75">
      <c r="A90" s="64"/>
      <c r="B90" s="57"/>
      <c r="C90" s="57"/>
      <c r="D90" s="57"/>
      <c r="E90" s="57"/>
    </row>
    <row r="91" spans="1:5" ht="15.75">
      <c r="A91" s="64"/>
      <c r="B91" s="62"/>
      <c r="C91" s="57"/>
      <c r="D91" s="57"/>
      <c r="E91" s="57"/>
    </row>
    <row r="92" spans="1:5" ht="15.75">
      <c r="A92" s="67"/>
      <c r="C92" s="57"/>
      <c r="D92" s="57"/>
      <c r="E92" s="57"/>
    </row>
    <row r="93" spans="1:5" ht="12.75">
      <c r="A93" s="383"/>
      <c r="B93" s="383"/>
      <c r="C93" s="57"/>
      <c r="D93" s="57"/>
      <c r="E93" s="57"/>
    </row>
    <row r="94" spans="1:5" ht="12.75" customHeight="1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  <row r="144" spans="1:5" ht="12.75">
      <c r="A144" s="57"/>
      <c r="B144" s="57"/>
      <c r="C144" s="57"/>
      <c r="D144" s="57"/>
      <c r="E144" s="57"/>
    </row>
  </sheetData>
  <sheetProtection/>
  <mergeCells count="24">
    <mergeCell ref="A93:B93"/>
    <mergeCell ref="A23:A25"/>
    <mergeCell ref="B23:B25"/>
    <mergeCell ref="E24:E25"/>
    <mergeCell ref="B82:C82"/>
    <mergeCell ref="B85:C85"/>
    <mergeCell ref="B88:C88"/>
    <mergeCell ref="D89:E89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tabColor rgb="FF7030A0"/>
  </sheetPr>
  <dimension ref="A1:G144"/>
  <sheetViews>
    <sheetView view="pageBreakPreview" zoomScaleSheetLayoutView="100" workbookViewId="0" topLeftCell="A22">
      <selection activeCell="C46" sqref="C46"/>
    </sheetView>
  </sheetViews>
  <sheetFormatPr defaultColWidth="9.25390625" defaultRowHeight="12.75"/>
  <cols>
    <col min="1" max="1" width="33.875" style="1" customWidth="1"/>
    <col min="2" max="2" width="8.875" style="1" customWidth="1"/>
    <col min="3" max="3" width="12.375" style="1" customWidth="1"/>
    <col min="4" max="4" width="13.25390625" style="1" customWidth="1"/>
    <col min="5" max="5" width="16.2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152951929.92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322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216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255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323</v>
      </c>
      <c r="B13" s="464"/>
      <c r="C13" s="464"/>
      <c r="D13" s="464"/>
      <c r="E13" s="464"/>
    </row>
    <row r="14" spans="1:5" ht="42.75" customHeight="1">
      <c r="A14" s="465" t="s">
        <v>325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326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3.25" customHeight="1">
      <c r="A21" s="18" t="s">
        <v>90</v>
      </c>
      <c r="B21" s="470" t="s">
        <v>324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'1.ліц '!C26+'2.ліц1 '!C26+'3.ліц2'!C26+'4.ліц3'!C26+'5.ліц4'!C26+'6.ліц5'!C26+'7.Верб'!C26+'8.Петр'!C26+'9.Бриг'!C26+'10. Волох'!C26+'11.Гус'!C26+'12.Шев'!C26+'13. Асіїв'!C26+'14.Борщ'!C26+'15.Новог'!C26+'16.Мілов'!C26+'17.Прот'!C26+'18.Чеп'!C26+'19.Яков'!C26+Централ!C26</f>
        <v>127546800</v>
      </c>
      <c r="D26" s="25">
        <f>'1.ліц '!D26+'2.ліц1 '!D26+'3.ліц2'!D26+'4.ліц3'!D26+'5.ліц4'!D26+'6.ліц5'!D26+'7.Верб'!D26+'8.Петр'!D26+'9.Бриг'!D26+'10. Волох'!D26+'11.Гус'!D26+'12.Шев'!D26+'13. Асіїв'!D26+'14.Борщ'!D26+'15.Новог'!D26+'16.Мілов'!D26+'17.Прот'!D26+'18.Чеп'!D26+'19.Яков'!D26+Централ!D26</f>
        <v>25405129.919999998</v>
      </c>
      <c r="E26" s="25">
        <f>'1.ліц '!E26+'2.ліц1 '!E26+'3.ліц2'!E26+'4.ліц3'!E26+'5.ліц4'!E26+'6.ліц5'!E26+'7.Верб'!E26+'8.Петр'!E26+'9.Бриг'!E26+'10. Волох'!E26+'11.Гус'!E26+'12.Шев'!E26+'13. Асіїв'!E26+'14.Борщ'!E26+'15.Новог'!E26+'16.Мілов'!E26+'17.Прот'!E26+'18.Чеп'!E26+'19.Яков'!E26+Централ!E26</f>
        <v>152951929.92</v>
      </c>
    </row>
    <row r="27" spans="1:5" ht="13.5" customHeight="1">
      <c r="A27" s="26" t="s">
        <v>181</v>
      </c>
      <c r="B27" s="27"/>
      <c r="C27" s="25">
        <f>'1.ліц '!C27+'2.ліц1 '!C27+'3.ліц2'!C27+'4.ліц3'!C27+'5.ліц4'!C27+'6.ліц5'!C27+'7.Верб'!C27+'8.Петр'!C27+'9.Бриг'!C27+'10. Волох'!C27+'11.Гус'!C27+'12.Шев'!C27+'13. Асіїв'!C27+'14.Борщ'!C27+'15.Новог'!C27+'16.Мілов'!C27+'17.Прот'!C27+'18.Чеп'!C27+'19.Яков'!C27+Централ!C27</f>
        <v>127546800</v>
      </c>
      <c r="D27" s="28" t="s">
        <v>108</v>
      </c>
      <c r="E27" s="25">
        <f>'1.ліц '!E27+'2.ліц1 '!E27+'3.ліц2'!E27+'4.ліц3'!E27+'5.ліц4'!E27+'6.ліц5'!E27+'7.Верб'!E27+'8.Петр'!E27+'9.Бриг'!E27+'10. Волох'!E27+'11.Гус'!E27+'12.Шев'!E27+'13. Асіїв'!E27+'14.Борщ'!E27+'15.Новог'!E27+'16.Мілов'!E27+'17.Прот'!E27+'18.Чеп'!E27+'19.Яков'!E27+Централ!E27</f>
        <v>127546800</v>
      </c>
    </row>
    <row r="28" spans="1:5" ht="13.5" customHeight="1">
      <c r="A28" s="26" t="s">
        <v>182</v>
      </c>
      <c r="B28" s="29"/>
      <c r="C28" s="28" t="s">
        <v>108</v>
      </c>
      <c r="D28" s="25">
        <f>'1.ліц '!D28+'2.ліц1 '!D28+'3.ліц2'!D28+'4.ліц3'!D28+'5.ліц4'!D28+'6.ліц5'!D28+'7.Верб'!D28+'8.Петр'!D28+'9.Бриг'!D28+'10. Волох'!D28+'11.Гус'!D28+'12.Шев'!D28+'13. Асіїв'!D28+'14.Борщ'!D28+'15.Новог'!D28+'16.Мілов'!D28+'17.Прот'!D28+'18.Чеп'!D28+'19.Яков'!D28+Централ!D28</f>
        <v>25405129.919999998</v>
      </c>
      <c r="E28" s="25">
        <f>'1.ліц '!E28+'2.ліц1 '!E28+'3.ліц2'!E28+'4.ліц3'!E28+'5.ліц4'!E28+'6.ліц5'!E28+'7.Верб'!E28+'8.Петр'!E28+'9.Бриг'!E28+'10. Волох'!E28+'11.Гус'!E28+'12.Шев'!E28+'13. Асіїв'!E28+'14.Борщ'!E28+'15.Новог'!E28+'16.Мілов'!E28+'17.Прот'!E28+'18.Чеп'!E28+'19.Яков'!E28+Централ!E28</f>
        <v>25405129.919999998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5">
        <f>'1.ліц '!D29+'2.ліц1 '!D29+'3.ліц2'!D29+'4.ліц3'!D29+'5.ліц4'!D29+'6.ліц5'!D29+'7.Верб'!D29+'8.Петр'!D29+'9.Бриг'!D29+'10. Волох'!D29+'11.Гус'!D29+'12.Шев'!D29+'13. Асіїв'!D29+'14.Борщ'!D29+'15.Новог'!D29+'16.Мілов'!D29+'17.Прот'!D29+'18.Чеп'!D29+'19.Яков'!D29+Централ!D29</f>
        <v>72341.81</v>
      </c>
      <c r="E29" s="25">
        <f>'1.ліц '!E29+'2.ліц1 '!E29+'3.ліц2'!E29+'4.ліц3'!E29+'5.ліц4'!E29+'6.ліц5'!E29+'7.Верб'!E29+'8.Петр'!E29+'9.Бриг'!E29+'10. Волох'!E29+'11.Гус'!E29+'12.Шев'!E29+'13. Асіїв'!E29+'14.Борщ'!E29+'15.Новог'!E29+'16.Мілов'!E29+'17.Прот'!E29+'18.Чеп'!E29+'19.Яков'!E29+Централ!E29</f>
        <v>72341.81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25">
        <f>'1.ліц '!D30+'2.ліц1 '!D30+'3.ліц2'!D30+'4.ліц3'!D30+'5.ліц4'!D30+'6.ліц5'!D30+'7.Верб'!D30+'8.Петр'!D30+'9.Бриг'!D30+'10. Волох'!D30+'11.Гус'!D30+'12.Шев'!D30+'13. Асіїв'!D30+'14.Борщ'!D30+'15.Новог'!D30+'16.Мілов'!D30+'17.Прот'!D30+'18.Чеп'!D30+'19.Яков'!D30+Централ!D30</f>
        <v>38450</v>
      </c>
      <c r="E30" s="25">
        <f>'1.ліц '!E30+'2.ліц1 '!E30+'3.ліц2'!E30+'4.ліц3'!E30+'5.ліц4'!E30+'6.ліц5'!E30+'7.Верб'!E30+'8.Петр'!E30+'9.Бриг'!E30+'10. Волох'!E30+'11.Гус'!E30+'12.Шев'!E30+'13. Асіїв'!E30+'14.Борщ'!E30+'15.Новог'!E30+'16.Мілов'!E30+'17.Прот'!E30+'18.Чеп'!E30+'19.Яков'!E30+Централ!E30</f>
        <v>38450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25">
        <f>'1.ліц '!D31+'2.ліц1 '!D31+'3.ліц2'!D31+'4.ліц3'!D31+'5.ліц4'!D31+'6.ліц5'!D31+'7.Верб'!D31+'8.Петр'!D31+'9.Бриг'!D31+'10. Волох'!D31+'11.Гус'!D31+'12.Шев'!D31+'13. Асіїв'!D31+'14.Борщ'!D31+'15.Новог'!D31+'16.Мілов'!D31+'17.Прот'!D31+'18.Чеп'!D31+'19.Яков'!D31+Централ!D31</f>
        <v>0</v>
      </c>
      <c r="E31" s="25">
        <f>'1.ліц '!E31+'2.ліц1 '!E31+'3.ліц2'!E31+'4.ліц3'!E31+'5.ліц4'!E31+'6.ліц5'!E31+'7.Верб'!E31+'8.Петр'!E31+'9.Бриг'!E31+'10. Волох'!E31+'11.Гус'!E31+'12.Шев'!E31+'13. Асіїв'!E31+'14.Борщ'!E31+'15.Новог'!E31+'16.Мілов'!E31+'17.Прот'!E31+'18.Чеп'!E31+'19.Яков'!E31+Централ!E31</f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25">
        <f>'1.ліц '!D32+'2.ліц1 '!D32+'3.ліц2'!D32+'4.ліц3'!D32+'5.ліц4'!D32+'6.ліц5'!D32+'7.Верб'!D32+'8.Петр'!D32+'9.Бриг'!D32+'10. Волох'!D32+'11.Гус'!D32+'12.Шев'!D32+'13. Асіїв'!D32+'14.Борщ'!D32+'15.Новог'!D32+'16.Мілов'!D32+'17.Прот'!D32+'18.Чеп'!D32+'19.Яков'!D32+Централ!D32</f>
        <v>1182</v>
      </c>
      <c r="E32" s="25">
        <f>'1.ліц '!E32+'2.ліц1 '!E32+'3.ліц2'!E32+'4.ліц3'!E32+'5.ліц4'!E32+'6.ліц5'!E32+'7.Верб'!E32+'8.Петр'!E32+'9.Бриг'!E32+'10. Волох'!E32+'11.Гус'!E32+'12.Шев'!E32+'13. Асіїв'!E32+'14.Борщ'!E32+'15.Новог'!E32+'16.Мілов'!E32+'17.Прот'!E32+'18.Чеп'!E32+'19.Яков'!E32+Централ!E32</f>
        <v>1182</v>
      </c>
    </row>
    <row r="33" spans="1:5" ht="13.5" customHeight="1">
      <c r="A33" s="31" t="s">
        <v>226</v>
      </c>
      <c r="B33" s="29">
        <v>25010400</v>
      </c>
      <c r="C33" s="28"/>
      <c r="D33" s="25"/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25">
        <f>'1.ліц '!D34+'2.ліц1 '!D34+'3.ліц2'!D34+'4.ліц3'!D34+'5.ліц4'!D34+'6.ліц5'!D34+'7.Верб'!D34+'8.Петр'!D34+'9.Бриг'!D34+'10. Волох'!D34+'11.Гус'!D34+'12.Шев'!D34+'13. Асіїв'!D34+'14.Борщ'!D34+'15.Новог'!D34+'16.Мілов'!D34+'17.Прот'!D34+'18.Чеп'!D34+'19.Яков'!D34+Централ!D34</f>
        <v>11980764.11</v>
      </c>
      <c r="E34" s="25">
        <f>'1.ліц '!E34+'2.ліц1 '!E34+'3.ліц2'!E34+'4.ліц3'!E34+'5.ліц4'!E34+'6.ліц5'!E34+'7.Верб'!E34+'8.Петр'!E34+'9.Бриг'!E34+'10. Волох'!E34+'11.Гус'!E34+'12.Шев'!E34+'13. Асіїв'!E34+'14.Борщ'!E34+'15.Новог'!E34+'16.Мілов'!E34+'17.Прот'!E34+'18.Чеп'!E34+'19.Яков'!E34+Централ!E34</f>
        <v>11980764.11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25">
        <f>'1.ліц '!D35+'2.ліц1 '!D35+'3.ліц2'!D35+'4.ліц3'!D35+'5.ліц4'!D35+'6.ліц5'!D35+'7.Верб'!D35+'8.Петр'!D35+'9.Бриг'!D35+'10. Волох'!D35+'11.Гус'!D35+'12.Шев'!D35+'13. Асіїв'!D35+'14.Борщ'!D35+'15.Новог'!D35+'16.Мілов'!D35+'17.Прот'!D35+'18.Чеп'!D35+'19.Яков'!D35+Централ!D35</f>
        <v>11902914.11</v>
      </c>
      <c r="E35" s="25">
        <f>'1.ліц '!E35+'2.ліц1 '!E35+'3.ліц2'!E35+'4.ліц3'!E35+'5.ліц4'!E35+'6.ліц5'!E35+'7.Верб'!E35+'8.Петр'!E35+'9.Бриг'!E35+'10. Волох'!E35+'11.Гус'!E35+'12.Шев'!E35+'13. Асіїв'!E35+'14.Борщ'!E35+'15.Новог'!E35+'16.Мілов'!E35+'17.Прот'!E35+'18.Чеп'!E35+'19.Яков'!E35+Централ!E35</f>
        <v>11902914.11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25">
        <f>'1.ліц '!D36+'2.ліц1 '!D36+'3.ліц2'!D36+'4.ліц3'!D36+'5.ліц4'!D36+'6.ліц5'!D36+'7.Верб'!D36+'8.Петр'!D36+'9.Бриг'!D36+'10. Волох'!D36+'11.Гус'!D36+'12.Шев'!D36+'13. Асіїв'!D36+'14.Борщ'!D36+'15.Новог'!D36+'16.Мілов'!D36+'17.Прот'!D36+'18.Чеп'!D36+'19.Яков'!D36+Централ!D36</f>
        <v>77850</v>
      </c>
      <c r="E36" s="25">
        <f>'1.ліц '!E36+'2.ліц1 '!E36+'3.ліц2'!E36+'4.ліц3'!E36+'5.ліц4'!E36+'6.ліц5'!E36+'7.Верб'!E36+'8.Петр'!E36+'9.Бриг'!E36+'10. Волох'!E36+'11.Гус'!E36+'12.Шев'!E36+'13. Асіїв'!E36+'14.Борщ'!E36+'15.Новог'!E36+'16.Мілов'!E36+'17.Прот'!E36+'18.Чеп'!E36+'19.Яков'!E36+Централ!E36</f>
        <v>77850</v>
      </c>
    </row>
    <row r="37" spans="1:5" ht="13.5" customHeight="1">
      <c r="A37" s="33" t="s">
        <v>251</v>
      </c>
      <c r="B37" s="29"/>
      <c r="C37" s="28" t="s">
        <v>108</v>
      </c>
      <c r="D37" s="25">
        <f>'1.ліц '!D37+'2.ліц1 '!D37+'3.ліц2'!D37+'4.ліц3'!D37+'5.ліц4'!D37+'6.ліц5'!D37+'7.Верб'!D37+'8.Петр'!D37+'9.Бриг'!D37+'10. Волох'!D37+'11.Гус'!D37+'12.Шев'!D37+'13. Асіїв'!D37+'14.Борщ'!D37+'15.Новог'!D37+'16.Мілов'!D37+'17.Прот'!D37+'18.Чеп'!D37+'19.Яков'!D37+Централ!D37</f>
        <v>13352024</v>
      </c>
      <c r="E37" s="25">
        <f>'1.ліц '!E37+'2.ліц1 '!E37+'3.ліц2'!E37+'4.ліц3'!E37+'5.ліц4'!E37+'6.ліц5'!E37+'7.Верб'!E37+'8.Петр'!E37+'9.Бриг'!E37+'10. Волох'!E37+'11.Гус'!E37+'12.Шев'!E37+'13. Асіїв'!E37+'14.Борщ'!E37+'15.Новог'!E37+'16.Мілов'!E37+'17.Прот'!E37+'18.Чеп'!E37+'19.Яков'!E37+Централ!E37</f>
        <v>13352024</v>
      </c>
    </row>
    <row r="38" spans="1:5" ht="22.5" customHeight="1">
      <c r="A38" s="34" t="s">
        <v>230</v>
      </c>
      <c r="B38" s="35">
        <v>208100</v>
      </c>
      <c r="C38" s="28" t="s">
        <v>108</v>
      </c>
      <c r="D38" s="25">
        <f>'1.ліц '!D38+'2.ліц1 '!D38+'3.ліц2'!D38+'4.ліц3'!D38+'5.ліц4'!D38+'6.ліц5'!D38+'7.Верб'!D38+'8.Петр'!D38+'9.Бриг'!D38+'10. Волох'!D38+'11.Гус'!D38+'12.Шев'!D38+'13. Асіїв'!D38+'14.Борщ'!D38+'15.Новог'!D38+'16.Мілов'!D38+'17.Прот'!D38+'18.Чеп'!D38+'19.Яков'!D38+Централ!D38</f>
        <v>1434923</v>
      </c>
      <c r="E38" s="25">
        <f>'1.ліц '!E38+'2.ліц1 '!E38+'3.ліц2'!E38+'4.ліц3'!E38+'5.ліц4'!E38+'6.ліц5'!E38+'7.Верб'!E38+'8.Петр'!E38+'9.Бриг'!E38+'10. Волох'!E38+'11.Гус'!E38+'12.Шев'!E38+'13. Асіїв'!E38+'14.Борщ'!E38+'15.Новог'!E38+'16.Мілов'!E38+'17.Прот'!E38+'18.Чеп'!E38+'19.Яков'!E38+Централ!E38</f>
        <v>1434923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25">
        <f>'1.ліц '!D39+'2.ліц1 '!D39+'3.ліц2'!D39+'4.ліц3'!D39+'5.ліц4'!D39+'6.ліц5'!D39+'7.Верб'!D39+'8.Петр'!D39+'9.Бриг'!D39+'10. Волох'!D39+'11.Гус'!D39+'12.Шев'!D39+'13. Асіїв'!D39+'14.Борщ'!D39+'15.Новог'!D39+'16.Мілов'!D39+'17.Прот'!D39+'18.Чеп'!D39+'19.Яков'!D39+Централ!D39</f>
        <v>11917101</v>
      </c>
      <c r="E39" s="25">
        <f>'1.ліц '!E39+'2.ліц1 '!E39+'3.ліц2'!E39+'4.ліц3'!E39+'5.ліц4'!E39+'6.ліц5'!E39+'7.Верб'!E39+'8.Петр'!E39+'9.Бриг'!E39+'10. Волох'!E39+'11.Гус'!E39+'12.Шев'!E39+'13. Асіїв'!E39+'14.Борщ'!E39+'15.Новог'!E39+'16.Мілов'!E39+'17.Прот'!E39+'18.Чеп'!E39+'19.Яков'!E39+Централ!E39</f>
        <v>11917101</v>
      </c>
    </row>
    <row r="40" spans="1:5" ht="13.5" customHeight="1">
      <c r="A40" s="36" t="s">
        <v>192</v>
      </c>
      <c r="B40" s="38"/>
      <c r="C40" s="28" t="s">
        <v>108</v>
      </c>
      <c r="D40" s="25">
        <f>'1.ліц '!D40+'2.ліц1 '!D40+'3.ліц2'!D40+'4.ліц3'!D40+'5.ліц4'!D40+'6.ліц5'!D40+'7.Верб'!D40+'8.Петр'!D40+'9.Бриг'!D40+'10. Волох'!D40+'11.Гус'!D40+'12.Шев'!D40+'13. Асіїв'!D40+'14.Борщ'!D40+'15.Новог'!D40+'16.Мілов'!D40+'17.Прот'!D40+'18.Чеп'!D40+'19.Яков'!D40+Централ!D40</f>
        <v>0</v>
      </c>
      <c r="E40" s="25">
        <f>'1.ліц '!E40+'2.ліц1 '!E40+'3.ліц2'!E40+'4.ліц3'!E40+'5.ліц4'!E40+'6.ліц5'!E40+'7.Верб'!E40+'8.Петр'!E40+'9.Бриг'!E40+'10. Волох'!E40+'11.Гус'!E40+'12.Шев'!E40+'13. Асіїв'!E40+'14.Борщ'!E40+'15.Новог'!E40+'16.Мілов'!E40+'17.Прот'!E40+'18.Чеп'!E40+'19.Яков'!E40+Централ!E40</f>
        <v>0</v>
      </c>
    </row>
    <row r="41" spans="1:5" ht="13.5" customHeight="1">
      <c r="A41" s="39" t="s">
        <v>193</v>
      </c>
      <c r="B41" s="26"/>
      <c r="C41" s="25">
        <f>'1.ліц '!C41+'2.ліц1 '!C41+'3.ліц2'!C41+'4.ліц3'!C41+'5.ліц4'!C41+'6.ліц5'!C41+'7.Верб'!C41+'8.Петр'!C41+'9.Бриг'!C41+'10. Волох'!C41+'11.Гус'!C41+'12.Шев'!C41+'13. Асіїв'!C41+'14.Борщ'!C41+'15.Новог'!C41+'16.Мілов'!C41+'17.Прот'!C41+'18.Чеп'!C41+'19.Яков'!C41+Централ!C41</f>
        <v>127546800</v>
      </c>
      <c r="D41" s="25">
        <f>'1.ліц '!D41+'2.ліц1 '!D41+'3.ліц2'!D41+'4.ліц3'!D41+'5.ліц4'!D41+'6.ліц5'!D41+'7.Верб'!D41+'8.Петр'!D41+'9.Бриг'!D41+'10. Волох'!D41+'11.Гус'!D41+'12.Шев'!D41+'13. Асіїв'!D41+'14.Борщ'!D41+'15.Новог'!D41+'16.Мілов'!D41+'17.Прот'!D41+'18.Чеп'!D41+'19.Яков'!D41+Централ!D41</f>
        <v>25405129.92</v>
      </c>
      <c r="E41" s="25">
        <f>'1.ліц '!E41+'2.ліц1 '!E41+'3.ліц2'!E41+'4.ліц3'!E41+'5.ліц4'!E41+'6.ліц5'!E41+'7.Верб'!E41+'8.Петр'!E41+'9.Бриг'!E41+'10. Волох'!E41+'11.Гус'!E41+'12.Шев'!E41+'13. Асіїв'!E41+'14.Борщ'!E41+'15.Новог'!E41+'16.Мілов'!E41+'17.Прот'!E41+'18.Чеп'!E41+'19.Яков'!E41+Централ!E41</f>
        <v>152951929.92</v>
      </c>
    </row>
    <row r="42" spans="1:5" ht="21" customHeight="1" hidden="1">
      <c r="A42" s="40" t="s">
        <v>194</v>
      </c>
      <c r="B42" s="41">
        <v>2000</v>
      </c>
      <c r="C42" s="25">
        <f>'1.ліц '!C42+'2.ліц1 '!C42+'3.ліц2'!C42+'4.ліц3'!C42+'5.ліц4'!C42+'6.ліц5'!C42+'7.Верб'!C42+'8.Петр'!C42+'9.Бриг'!C42+'10. Волох'!C42+'11.Гус'!C42+'12.Шев'!C42+'13. Асіїв'!C42+'14.Борщ'!C42+'15.Новог'!C42+'16.Мілов'!C42+'17.Прот'!C42+'18.Чеп'!C42+'19.Яков'!C42+Централ!C42</f>
        <v>127546800</v>
      </c>
      <c r="D42" s="25">
        <f>'1.ліц '!D42+'2.ліц1 '!D42+'3.ліц2'!D42+'4.ліц3'!D42+'5.ліц4'!D42+'6.ліц5'!D42+'7.Верб'!D42+'8.Петр'!D42+'9.Бриг'!D42+'10. Волох'!D42+'11.Гус'!D42+'12.Шев'!D42+'13. Асіїв'!D42+'14.Борщ'!D42+'15.Новог'!D42+'16.Мілов'!D42+'17.Прот'!D42+'18.Чеп'!D42+'19.Яков'!D42+Централ!D42</f>
        <v>7491329.210000001</v>
      </c>
      <c r="E42" s="25">
        <f>'1.ліц '!E42+'2.ліц1 '!E42+'3.ліц2'!E42+'4.ліц3'!E42+'5.ліц4'!E42+'6.ліц5'!E42+'7.Верб'!E42+'8.Петр'!E42+'9.Бриг'!E42+'10. Волох'!E42+'11.Гус'!E42+'12.Шев'!E42+'13. Асіїв'!E42+'14.Борщ'!E42+'15.Новог'!E42+'16.Мілов'!E42+'17.Прот'!E42+'18.Чеп'!E42+'19.Яков'!E42+Централ!E42</f>
        <v>135038129.20999998</v>
      </c>
    </row>
    <row r="43" spans="1:5" ht="21" customHeight="1">
      <c r="A43" s="42" t="s">
        <v>195</v>
      </c>
      <c r="B43" s="41">
        <v>2100</v>
      </c>
      <c r="C43" s="25">
        <f>'1.ліц '!C43+'2.ліц1 '!C43+'3.ліц2'!C43+'4.ліц3'!C43+'5.ліц4'!C43+'6.ліц5'!C43+'7.Верб'!C43+'8.Петр'!C43+'9.Бриг'!C43+'10. Волох'!C43+'11.Гус'!C43+'12.Шев'!C43+'13. Асіїв'!C43+'14.Борщ'!C43+'15.Новог'!C43+'16.Мілов'!C43+'17.Прот'!C43+'18.Чеп'!C43+'19.Яков'!C43+Централ!C43</f>
        <v>113808689</v>
      </c>
      <c r="D43" s="25">
        <f>'1.ліц '!D43+'2.ліц1 '!D43+'3.ліц2'!D43+'4.ліц3'!D43+'5.ліц4'!D43+'6.ліц5'!D43+'7.Верб'!D43+'8.Петр'!D43+'9.Бриг'!D43+'10. Волох'!D43+'11.Гус'!D43+'12.Шев'!D43+'13. Асіїв'!D43+'14.Борщ'!D43+'15.Новог'!D43+'16.Мілов'!D43+'17.Прот'!D43+'18.Чеп'!D43+'19.Яков'!D43+Централ!D43</f>
        <v>26342</v>
      </c>
      <c r="E43" s="25">
        <f>'1.ліц '!E43+'2.ліц1 '!E43+'3.ліц2'!E43+'4.ліц3'!E43+'5.ліц4'!E43+'6.ліц5'!E43+'7.Верб'!E43+'8.Петр'!E43+'9.Бриг'!E43+'10. Волох'!E43+'11.Гус'!E43+'12.Шев'!E43+'13. Асіїв'!E43+'14.Борщ'!E43+'15.Новог'!E43+'16.Мілов'!E43+'17.Прот'!E43+'18.Чеп'!E43+'19.Яков'!E43+Централ!E43</f>
        <v>113835031</v>
      </c>
    </row>
    <row r="44" spans="1:5" ht="12.75" customHeight="1">
      <c r="A44" s="42" t="s">
        <v>40</v>
      </c>
      <c r="B44" s="41">
        <v>2100</v>
      </c>
      <c r="C44" s="25">
        <f>'1.ліц '!C43+'2.ліц1 '!C43+'3.ліц2'!C43+'4.ліц3'!C43+'5.ліц4'!C43+'6.ліц5'!C43+'7.Верб'!C43+'8.Петр'!C43+'9.Бриг'!C43+'10. Волох'!C43+'11.Гус'!C43+'12.Шев'!C43+'13. Асіїв'!C43+'14.Борщ'!C43+'15.Новог'!C43+'16.Мілов'!C43+'17.Прот'!C43+'18.Чеп'!C43+'19.Яков'!C43+Централ!C44</f>
        <v>113808689</v>
      </c>
      <c r="D44" s="25">
        <f>'1.ліц '!D43+'2.ліц1 '!D43+'3.ліц2'!D43+'4.ліц3'!D43+'5.ліц4'!D43+'6.ліц5'!D43+'7.Верб'!D43+'8.Петр'!D43+'9.Бриг'!D43+'10. Волох'!D43+'11.Гус'!D43+'12.Шев'!D43+'13. Асіїв'!D43+'14.Борщ'!D43+'15.Новог'!D43+'16.Мілов'!D43+'17.Прот'!D43+'18.Чеп'!D43+'19.Яков'!D43+Централ!D44</f>
        <v>26342</v>
      </c>
      <c r="E44" s="25">
        <f>'1.ліц '!E43+'2.ліц1 '!E43+'3.ліц2'!E43+'4.ліц3'!E43+'5.ліц4'!E43+'6.ліц5'!E43+'7.Верб'!E43+'8.Петр'!E43+'9.Бриг'!E43+'10. Волох'!E43+'11.Гус'!E43+'12.Шев'!E43+'13. Асіїв'!E43+'14.Борщ'!E43+'15.Новог'!E43+'16.Мілов'!E43+'17.Прот'!E43+'18.Чеп'!E43+'19.Яков'!E43+Централ!E44</f>
        <v>113835031</v>
      </c>
    </row>
    <row r="45" spans="1:5" ht="13.5" customHeight="1">
      <c r="A45" s="42" t="s">
        <v>158</v>
      </c>
      <c r="B45" s="43">
        <v>2110</v>
      </c>
      <c r="C45" s="25">
        <f>'1.ліц '!C44+'2.ліц1 '!C44+'3.ліц2'!C44+'4.ліц3'!C44+'5.ліц4'!C44+'6.ліц5'!C44+'7.Верб'!C44+'8.Петр'!C44+'9.Бриг'!C44+'10. Волох'!C44+'11.Гус'!C44+'12.Шев'!C44+'13. Асіїв'!C44+'14.Борщ'!C44+'15.Новог'!C44+'16.Мілов'!C44+'17.Прот'!C44+'18.Чеп'!C44+'19.Яков'!C44+Централ!C45</f>
        <v>93292532</v>
      </c>
      <c r="D45" s="25">
        <f>'1.ліц '!D44+'2.ліц1 '!D44+'3.ліц2'!D44+'4.ліц3'!D44+'5.ліц4'!D44+'6.ліц5'!D44+'7.Верб'!D44+'8.Петр'!D44+'9.Бриг'!D44+'10. Волох'!D44+'11.Гус'!D44+'12.Шев'!D44+'13. Асіїв'!D44+'14.Борщ'!D44+'15.Новог'!D44+'16.Мілов'!D44+'17.Прот'!D44+'18.Чеп'!D44+'19.Яков'!D44+Централ!D45</f>
        <v>21715</v>
      </c>
      <c r="E45" s="25">
        <f>'1.ліц '!E44+'2.ліц1 '!E44+'3.ліц2'!E44+'4.ліц3'!E44+'5.ліц4'!E44+'6.ліц5'!E44+'7.Верб'!E44+'8.Петр'!E44+'9.Бриг'!E44+'10. Волох'!E44+'11.Гус'!E44+'12.Шев'!E44+'13. Асіїв'!E44+'14.Борщ'!E44+'15.Новог'!E44+'16.Мілов'!E44+'17.Прот'!E44+'18.Чеп'!E44+'19.Яков'!E44+Централ!E45</f>
        <v>93314247</v>
      </c>
    </row>
    <row r="46" spans="1:5" ht="13.5" customHeight="1">
      <c r="A46" s="26" t="s">
        <v>196</v>
      </c>
      <c r="B46" s="20">
        <v>2111</v>
      </c>
      <c r="C46" s="25">
        <f>'1.ліц '!C45+'2.ліц1 '!C45+'3.ліц2'!C45+'4.ліц3'!C45+'5.ліц4'!C45+'6.ліц5'!C45+'7.Верб'!C45+'8.Петр'!C45+'9.Бриг'!C45+'10. Волох'!C45+'11.Гус'!C45+'12.Шев'!C45+'13. Асіїв'!C45+'14.Борщ'!C45+'15.Новог'!C45+'16.Мілов'!C45+'17.Прот'!C45+'18.Чеп'!C45+'19.Яков'!C45+Централ!C46</f>
        <v>93292532</v>
      </c>
      <c r="D46" s="25">
        <f>'1.ліц '!D45+'2.ліц1 '!D45+'3.ліц2'!D45+'4.ліц3'!D45+'5.ліц4'!D45+'6.ліц5'!D45+'7.Верб'!D45+'8.Петр'!D45+'9.Бриг'!D45+'10. Волох'!D45+'11.Гус'!D45+'12.Шев'!D45+'13. Асіїв'!D45+'14.Борщ'!D45+'15.Новог'!D45+'16.Мілов'!D45+'17.Прот'!D45+'18.Чеп'!D45+'19.Яков'!D45+Централ!D46</f>
        <v>21715</v>
      </c>
      <c r="E46" s="25">
        <f>'1.ліц '!E45+'2.ліц1 '!E45+'3.ліц2'!E45+'4.ліц3'!E45+'5.ліц4'!E45+'6.ліц5'!E45+'7.Верб'!E45+'8.Петр'!E45+'9.Бриг'!E45+'10. Волох'!E45+'11.Гус'!E45+'12.Шев'!E45+'13. Асіїв'!E45+'14.Борщ'!E45+'15.Новог'!E45+'16.Мілов'!E45+'17.Прот'!E45+'18.Чеп'!E45+'19.Яков'!E45+Централ!E46</f>
        <v>93314247</v>
      </c>
    </row>
    <row r="47" spans="1:5" ht="16.5" customHeight="1">
      <c r="A47" s="44" t="s">
        <v>197</v>
      </c>
      <c r="B47" s="43">
        <v>2120</v>
      </c>
      <c r="C47" s="25">
        <f>'1.ліц '!C46+'2.ліц1 '!C46+'3.ліц2'!C46+'4.ліц3'!C46+'5.ліц4'!C46+'6.ліц5'!C46+'7.Верб'!C46+'8.Петр'!C46+'9.Бриг'!C46+'10. Волох'!C46+'11.Гус'!C46+'12.Шев'!C46+'13. Асіїв'!C46+'14.Борщ'!C46+'15.Новог'!C46+'16.Мілов'!C46+'17.Прот'!C46+'18.Чеп'!C46+'19.Яков'!C46+Централ!C47</f>
        <v>20516157</v>
      </c>
      <c r="D47" s="25">
        <f>'1.ліц '!D46+'2.ліц1 '!D46+'3.ліц2'!D46+'4.ліц3'!D46+'5.ліц4'!D46+'6.ліц5'!D46+'7.Верб'!D46+'8.Петр'!D46+'9.Бриг'!D46+'10. Волох'!D46+'11.Гус'!D46+'12.Шев'!D46+'13. Асіїв'!D46+'14.Борщ'!D46+'15.Новог'!D46+'16.Мілов'!D46+'17.Прот'!D46+'18.Чеп'!D46+'19.Яков'!D46+Централ!D47</f>
        <v>4627</v>
      </c>
      <c r="E47" s="25">
        <f>'1.ліц '!E46+'2.ліц1 '!E46+'3.ліц2'!E46+'4.ліц3'!E46+'5.ліц4'!E46+'6.ліц5'!E46+'7.Верб'!E46+'8.Петр'!E46+'9.Бриг'!E46+'10. Волох'!E46+'11.Гус'!E46+'12.Шев'!E46+'13. Асіїв'!E46+'14.Борщ'!E46+'15.Новог'!E46+'16.Мілов'!E46+'17.Прот'!E46+'18.Чеп'!E46+'19.Яков'!E46+Централ!E47</f>
        <v>20520784</v>
      </c>
    </row>
    <row r="48" spans="1:5" ht="20.25" customHeight="1">
      <c r="A48" s="45" t="s">
        <v>43</v>
      </c>
      <c r="B48" s="43">
        <v>2200</v>
      </c>
      <c r="C48" s="25">
        <f>'1.ліц '!C47+'2.ліц1 '!C47+'3.ліц2'!C47+'4.ліц3'!C47+'5.ліц4'!C47+'6.ліц5'!C47+'7.Верб'!C47+'8.Петр'!C47+'9.Бриг'!C47+'10. Волох'!C47+'11.Гус'!C47+'12.Шев'!C47+'13. Асіїв'!C47+'14.Борщ'!C47+'15.Новог'!C47+'16.Мілов'!C47+'17.Прот'!C47+'18.Чеп'!C47+'19.Яков'!C47+Централ!C48</f>
        <v>13458637</v>
      </c>
      <c r="D48" s="25">
        <f>'1.ліц '!D47+'2.ліц1 '!D47+'3.ліц2'!D47+'4.ліц3'!D47+'5.ліц4'!D47+'6.ліц5'!D47+'7.Верб'!D47+'8.Петр'!D47+'9.Бриг'!D47+'10. Волох'!D47+'11.Гус'!D47+'12.Шев'!D47+'13. Асіїв'!D47+'14.Борщ'!D47+'15.Новог'!D47+'16.Мілов'!D47+'17.Прот'!D47+'18.Чеп'!D47+'19.Яков'!D47+Централ!D48</f>
        <v>7464987.210000001</v>
      </c>
      <c r="E48" s="25">
        <f>'1.ліц '!E47+'2.ліц1 '!E47+'3.ліц2'!E47+'4.ліц3'!E47+'5.ліц4'!E47+'6.ліц5'!E47+'7.Верб'!E47+'8.Петр'!E47+'9.Бриг'!E47+'10. Волох'!E47+'11.Гус'!E47+'12.Шев'!E47+'13. Асіїв'!E47+'14.Борщ'!E47+'15.Новог'!E47+'16.Мілов'!E47+'17.Прот'!E47+'18.Чеп'!E47+'19.Яков'!E47+Централ!E48</f>
        <v>20923624.21</v>
      </c>
    </row>
    <row r="49" spans="1:5" ht="13.5" customHeight="1">
      <c r="A49" s="46" t="s">
        <v>231</v>
      </c>
      <c r="B49" s="20">
        <v>2210</v>
      </c>
      <c r="C49" s="25">
        <f>'1.ліц '!C48+'2.ліц1 '!C48+'3.ліц2'!C48+'4.ліц3'!C48+'5.ліц4'!C48+'6.ліц5'!C48+'7.Верб'!C48+'8.Петр'!C48+'9.Бриг'!C48+'10. Волох'!C48+'11.Гус'!C48+'12.Шев'!C48+'13. Асіїв'!C48+'14.Борщ'!C48+'15.Новог'!C48+'16.Мілов'!C48+'17.Прот'!C48+'18.Чеп'!C48+'19.Яков'!C48+Централ!C49</f>
        <v>2088516</v>
      </c>
      <c r="D49" s="25">
        <f>'1.ліц '!D48+'2.ліц1 '!D48+'3.ліц2'!D48+'4.ліц3'!D48+'5.ліц4'!D48+'6.ліц5'!D48+'7.Верб'!D48+'8.Петр'!D48+'9.Бриг'!D48+'10. Волох'!D48+'11.Гус'!D48+'12.Шев'!D48+'13. Асіїв'!D48+'14.Борщ'!D48+'15.Новог'!D48+'16.Мілов'!D48+'17.Прот'!D48+'18.Чеп'!D48+'19.Яков'!D48+Централ!D49</f>
        <v>7464987.210000001</v>
      </c>
      <c r="E49" s="25">
        <f>'1.ліц '!E48+'2.ліц1 '!E48+'3.ліц2'!E48+'4.ліц3'!E48+'5.ліц4'!E48+'6.ліц5'!E48+'7.Верб'!E48+'8.Петр'!E48+'9.Бриг'!E48+'10. Волох'!E48+'11.Гус'!E48+'12.Шев'!E48+'13. Асіїв'!E48+'14.Борщ'!E48+'15.Новог'!E48+'16.Мілов'!E48+'17.Прот'!E48+'18.Чеп'!E48+'19.Яков'!E48+Централ!E49</f>
        <v>9553503.210000003</v>
      </c>
    </row>
    <row r="50" spans="1:5" ht="13.5" customHeight="1">
      <c r="A50" s="47" t="s">
        <v>232</v>
      </c>
      <c r="B50" s="20">
        <v>2230</v>
      </c>
      <c r="C50" s="25">
        <f>'1.ліц '!C49+'2.ліц1 '!C49+'3.ліц2'!C49+'4.ліц3'!C49+'5.ліц4'!C49+'6.ліц5'!C49+'7.Верб'!C49+'8.Петр'!C49+'9.Бриг'!C49+'10. Волох'!C49+'11.Гус'!C49+'12.Шев'!C49+'13. Асіїв'!C49+'14.Борщ'!C49+'15.Новог'!C49+'16.Мілов'!C49+'17.Прот'!C49+'18.Чеп'!C49+'19.Яков'!C49+Централ!C50</f>
        <v>0</v>
      </c>
      <c r="D50" s="25">
        <f>'1.ліц '!D49+'2.ліц1 '!D49+'3.ліц2'!D49+'4.ліц3'!D49+'5.ліц4'!D49+'6.ліц5'!D49+'7.Верб'!D49+'8.Петр'!D49+'9.Бриг'!D49+'10. Волох'!D49+'11.Гус'!D49+'12.Шев'!D49+'13. Асіїв'!D49+'14.Борщ'!D49+'15.Новог'!D49+'16.Мілов'!D49+'17.Прот'!D49+'18.Чеп'!D49+'19.Яков'!D49+Централ!D50</f>
        <v>0</v>
      </c>
      <c r="E50" s="25">
        <f>'1.ліц '!E49+'2.ліц1 '!E49+'3.ліц2'!E49+'4.ліц3'!E49+'5.ліц4'!E49+'6.ліц5'!E49+'7.Верб'!E49+'8.Петр'!E49+'9.Бриг'!E49+'10. Волох'!E49+'11.Гус'!E49+'12.Шев'!E49+'13. Асіїв'!E49+'14.Борщ'!E49+'15.Новог'!E49+'16.Мілов'!E49+'17.Прот'!E49+'18.Чеп'!E49+'19.Яков'!E49+Централ!E50</f>
        <v>0</v>
      </c>
    </row>
    <row r="51" spans="1:5" ht="13.5" customHeight="1">
      <c r="A51" s="47" t="s">
        <v>119</v>
      </c>
      <c r="B51" s="20">
        <v>2240</v>
      </c>
      <c r="C51" s="25">
        <f>'1.ліц '!C50+'2.ліц1 '!C50+'3.ліц2'!C50+'4.ліц3'!C50+'5.ліц4'!C50+'6.ліц5'!C50+'7.Верб'!C50+'8.Петр'!C50+'9.Бриг'!C50+'10. Волох'!C50+'11.Гус'!C50+'12.Шев'!C50+'13. Асіїв'!C50+'14.Борщ'!C50+'15.Новог'!C50+'16.Мілов'!C50+'17.Прот'!C50+'18.Чеп'!C50+'19.Яков'!C50+Централ!C51</f>
        <v>1095054</v>
      </c>
      <c r="D51" s="25">
        <f>'1.ліц '!D50+'2.ліц1 '!D50+'3.ліц2'!D50+'4.ліц3'!D50+'5.ліц4'!D50+'6.ліц5'!D50+'7.Верб'!D50+'8.Петр'!D50+'9.Бриг'!D50+'10. Волох'!D50+'11.Гус'!D50+'12.Шев'!D50+'13. Асіїв'!D50+'14.Борщ'!D50+'15.Новог'!D50+'16.Мілов'!D50+'17.Прот'!D50+'18.Чеп'!D50+'19.Яков'!D50+Централ!D51</f>
        <v>0</v>
      </c>
      <c r="E51" s="25">
        <f>'1.ліц '!E50+'2.ліц1 '!E50+'3.ліц2'!E50+'4.ліц3'!E50+'5.ліц4'!E50+'6.ліц5'!E50+'7.Верб'!E50+'8.Петр'!E50+'9.Бриг'!E50+'10. Волох'!E50+'11.Гус'!E50+'12.Шев'!E50+'13. Асіїв'!E50+'14.Борщ'!E50+'15.Новог'!E50+'16.Мілов'!E50+'17.Прот'!E50+'18.Чеп'!E50+'19.Яков'!E50+Централ!E51</f>
        <v>1095054</v>
      </c>
    </row>
    <row r="52" spans="1:5" ht="13.5" customHeight="1">
      <c r="A52" s="48" t="s">
        <v>47</v>
      </c>
      <c r="B52" s="20">
        <v>2250</v>
      </c>
      <c r="C52" s="25">
        <f>'1.ліц '!C51+'2.ліц1 '!C51+'3.ліц2'!C51+'4.ліц3'!C51+'5.ліц4'!C51+'6.ліц5'!C51+'7.Верб'!C51+'8.Петр'!C51+'9.Бриг'!C51+'10. Волох'!C51+'11.Гус'!C51+'12.Шев'!C51+'13. Асіїв'!C51+'14.Борщ'!C51+'15.Новог'!C51+'16.Мілов'!C51+'17.Прот'!C51+'18.Чеп'!C51+'19.Яков'!C51+Централ!C52</f>
        <v>1200</v>
      </c>
      <c r="D52" s="25">
        <f>'1.ліц '!D51+'2.ліц1 '!D51+'3.ліц2'!D51+'4.ліц3'!D51+'5.ліц4'!D51+'6.ліц5'!D51+'7.Верб'!D51+'8.Петр'!D51+'9.Бриг'!D51+'10. Волох'!D51+'11.Гус'!D51+'12.Шев'!D51+'13. Асіїв'!D51+'14.Борщ'!D51+'15.Новог'!D51+'16.Мілов'!D51+'17.Прот'!D51+'18.Чеп'!D51+'19.Яков'!D51+Централ!D52</f>
        <v>0</v>
      </c>
      <c r="E52" s="25">
        <f>'1.ліц '!E51+'2.ліц1 '!E51+'3.ліц2'!E51+'4.ліц3'!E51+'5.ліц4'!E51+'6.ліц5'!E51+'7.Верб'!E51+'8.Петр'!E51+'9.Бриг'!E51+'10. Волох'!E51+'11.Гус'!E51+'12.Шев'!E51+'13. Асіїв'!E51+'14.Борщ'!E51+'15.Новог'!E51+'16.Мілов'!E51+'17.Прот'!E51+'18.Чеп'!E51+'19.Яков'!E51+Централ!E52</f>
        <v>1200</v>
      </c>
    </row>
    <row r="53" spans="1:5" ht="13.5" customHeight="1">
      <c r="A53" s="49" t="s">
        <v>161</v>
      </c>
      <c r="B53" s="43">
        <v>2270</v>
      </c>
      <c r="C53" s="25">
        <f>'1.ліц '!C52+'2.ліц1 '!C52+'3.ліц2'!C52+'4.ліц3'!C52+'5.ліц4'!C52+'6.ліц5'!C52+'7.Верб'!C52+'8.Петр'!C52+'9.Бриг'!C52+'10. Волох'!C52+'11.Гус'!C52+'12.Шев'!C52+'13. Асіїв'!C52+'14.Борщ'!C52+'15.Новог'!C52+'16.Мілов'!C52+'17.Прот'!C52+'18.Чеп'!C52+'19.Яков'!C52+Централ!C53</f>
        <v>10273867</v>
      </c>
      <c r="D53" s="25">
        <f>'1.ліц '!D52+'2.ліц1 '!D52+'3.ліц2'!D52+'4.ліц3'!D52+'5.ліц4'!D52+'6.ліц5'!D52+'7.Верб'!D52+'8.Петр'!D52+'9.Бриг'!D52+'10. Волох'!D52+'11.Гус'!D52+'12.Шев'!D52+'13. Асіїв'!D52+'14.Борщ'!D52+'15.Новог'!D52+'16.Мілов'!D52+'17.Прот'!D52+'18.Чеп'!D52+'19.Яков'!D52+Централ!D53</f>
        <v>0</v>
      </c>
      <c r="E53" s="25">
        <f>'1.ліц '!E52+'2.ліц1 '!E52+'3.ліц2'!E52+'4.ліц3'!E52+'5.ліц4'!E52+'6.ліц5'!E52+'7.Верб'!E52+'8.Петр'!E52+'9.Бриг'!E52+'10. Волох'!E52+'11.Гус'!E52+'12.Шев'!E52+'13. Асіїв'!E52+'14.Борщ'!E52+'15.Новог'!E52+'16.Мілов'!E52+'17.Прот'!E52+'18.Чеп'!E52+'19.Яков'!E52+Централ!E53</f>
        <v>10273867</v>
      </c>
    </row>
    <row r="54" spans="1:5" ht="13.5" customHeight="1">
      <c r="A54" s="33" t="s">
        <v>233</v>
      </c>
      <c r="B54" s="20">
        <v>2271</v>
      </c>
      <c r="C54" s="25">
        <f>'1.ліц '!C53+'2.ліц1 '!C53+'3.ліц2'!C53+'4.ліц3'!C53+'5.ліц4'!C53+'6.ліц5'!C53+'7.Верб'!C53+'8.Петр'!C53+'9.Бриг'!C53+'10. Волох'!C53+'11.Гус'!C53+'12.Шев'!C53+'13. Асіїв'!C53+'14.Борщ'!C53+'15.Новог'!C53+'16.Мілов'!C53+'17.Прот'!C53+'18.Чеп'!C53+'19.Яков'!C53+Централ!C54</f>
        <v>5989560</v>
      </c>
      <c r="D54" s="25">
        <f>'1.ліц '!D53+'2.ліц1 '!D53+'3.ліц2'!D53+'4.ліц3'!D53+'5.ліц4'!D53+'6.ліц5'!D53+'7.Верб'!D53+'8.Петр'!D53+'9.Бриг'!D53+'10. Волох'!D53+'11.Гус'!D53+'12.Шев'!D53+'13. Асіїв'!D53+'14.Борщ'!D53+'15.Новог'!D53+'16.Мілов'!D53+'17.Прот'!D53+'18.Чеп'!D53+'19.Яков'!D53+Централ!D54</f>
        <v>0</v>
      </c>
      <c r="E54" s="25">
        <f>'1.ліц '!E53+'2.ліц1 '!E53+'3.ліц2'!E53+'4.ліц3'!E53+'5.ліц4'!E53+'6.ліц5'!E53+'7.Верб'!E53+'8.Петр'!E53+'9.Бриг'!E53+'10. Волох'!E53+'11.Гус'!E53+'12.Шев'!E53+'13. Асіїв'!E53+'14.Борщ'!E53+'15.Новог'!E53+'16.Мілов'!E53+'17.Прот'!E53+'18.Чеп'!E53+'19.Яков'!E53+Централ!E54</f>
        <v>5989560</v>
      </c>
    </row>
    <row r="55" spans="1:5" ht="13.5" customHeight="1">
      <c r="A55" s="33" t="s">
        <v>234</v>
      </c>
      <c r="B55" s="20">
        <v>2272</v>
      </c>
      <c r="C55" s="25">
        <f>'1.ліц '!C54+'2.ліц1 '!C54+'3.ліц2'!C54+'4.ліц3'!C54+'5.ліц4'!C54+'6.ліц5'!C54+'7.Верб'!C54+'8.Петр'!C54+'9.Бриг'!C54+'10. Волох'!C54+'11.Гус'!C54+'12.Шев'!C54+'13. Асіїв'!C54+'14.Борщ'!C54+'15.Новог'!C54+'16.Мілов'!C54+'17.Прот'!C54+'18.Чеп'!C54+'19.Яков'!C54+Централ!C55</f>
        <v>275376</v>
      </c>
      <c r="D55" s="25">
        <f>'1.ліц '!D54+'2.ліц1 '!D54+'3.ліц2'!D54+'4.ліц3'!D54+'5.ліц4'!D54+'6.ліц5'!D54+'7.Верб'!D54+'8.Петр'!D54+'9.Бриг'!D54+'10. Волох'!D54+'11.Гус'!D54+'12.Шев'!D54+'13. Асіїв'!D54+'14.Борщ'!D54+'15.Новог'!D54+'16.Мілов'!D54+'17.Прот'!D54+'18.Чеп'!D54+'19.Яков'!D54+Централ!D55</f>
        <v>0</v>
      </c>
      <c r="E55" s="25">
        <f>'1.ліц '!E54+'2.ліц1 '!E54+'3.ліц2'!E54+'4.ліц3'!E54+'5.ліц4'!E54+'6.ліц5'!E54+'7.Верб'!E54+'8.Петр'!E54+'9.Бриг'!E54+'10. Волох'!E54+'11.Гус'!E54+'12.Шев'!E54+'13. Асіїв'!E54+'14.Борщ'!E54+'15.Новог'!E54+'16.Мілов'!E54+'17.Прот'!E54+'18.Чеп'!E54+'19.Яков'!E54+Централ!E55</f>
        <v>275376</v>
      </c>
    </row>
    <row r="56" spans="1:5" ht="12.75">
      <c r="A56" s="33" t="s">
        <v>235</v>
      </c>
      <c r="B56" s="20">
        <v>2273</v>
      </c>
      <c r="C56" s="25">
        <f>'1.ліц '!C55+'2.ліц1 '!C55+'3.ліц2'!C55+'4.ліц3'!C55+'5.ліц4'!C55+'6.ліц5'!C55+'7.Верб'!C55+'8.Петр'!C55+'9.Бриг'!C55+'10. Волох'!C55+'11.Гус'!C55+'12.Шев'!C55+'13. Асіїв'!C55+'14.Борщ'!C55+'15.Новог'!C55+'16.Мілов'!C55+'17.Прот'!C55+'18.Чеп'!C55+'19.Яков'!C55+Централ!C56</f>
        <v>2481531</v>
      </c>
      <c r="D56" s="25">
        <f>'1.ліц '!D55+'2.ліц1 '!D55+'3.ліц2'!D55+'4.ліц3'!D55+'5.ліц4'!D55+'6.ліц5'!D55+'7.Верб'!D55+'8.Петр'!D55+'9.Бриг'!D55+'10. Волох'!D55+'11.Гус'!D55+'12.Шев'!D55+'13. Асіїв'!D55+'14.Борщ'!D55+'15.Новог'!D55+'16.Мілов'!D55+'17.Прот'!D55+'18.Чеп'!D55+'19.Яков'!D55+Централ!D56</f>
        <v>0</v>
      </c>
      <c r="E56" s="25">
        <f>'1.ліц '!E55+'2.ліц1 '!E55+'3.ліц2'!E55+'4.ліц3'!E55+'5.ліц4'!E55+'6.ліц5'!E55+'7.Верб'!E55+'8.Петр'!E55+'9.Бриг'!E55+'10. Волох'!E55+'11.Гус'!E55+'12.Шев'!E55+'13. Асіїв'!E55+'14.Борщ'!E55+'15.Новог'!E55+'16.Мілов'!E55+'17.Прот'!E55+'18.Чеп'!E55+'19.Яков'!E55+Централ!E56</f>
        <v>2481531</v>
      </c>
    </row>
    <row r="57" spans="1:5" ht="13.5" customHeight="1">
      <c r="A57" s="33" t="s">
        <v>236</v>
      </c>
      <c r="B57" s="20">
        <v>2274</v>
      </c>
      <c r="C57" s="25">
        <f>'1.ліц '!C56+'2.ліц1 '!C56+'3.ліц2'!C56+'4.ліц3'!C56+'5.ліц4'!C56+'6.ліц5'!C56+'7.Верб'!C56+'8.Петр'!C56+'9.Бриг'!C56+'10. Волох'!C56+'11.Гус'!C56+'12.Шев'!C56+'13. Асіїв'!C56+'14.Борщ'!C56+'15.Новог'!C56+'16.Мілов'!C56+'17.Прот'!C56+'18.Чеп'!C56+'19.Яков'!C56+Централ!C57</f>
        <v>1426000</v>
      </c>
      <c r="D57" s="25">
        <f>'1.ліц '!D56+'2.ліц1 '!D56+'3.ліц2'!D56+'4.ліц3'!D56+'5.ліц4'!D56+'6.ліц5'!D56+'7.Верб'!D56+'8.Петр'!D56+'9.Бриг'!D56+'10. Волох'!D56+'11.Гус'!D56+'12.Шев'!D56+'13. Асіїв'!D56+'14.Борщ'!D56+'15.Новог'!D56+'16.Мілов'!D56+'17.Прот'!D56+'18.Чеп'!D56+'19.Яков'!D56+Централ!D57</f>
        <v>0</v>
      </c>
      <c r="E57" s="25">
        <f>'1.ліц '!E56+'2.ліц1 '!E56+'3.ліц2'!E56+'4.ліц3'!E56+'5.ліц4'!E56+'6.ліц5'!E56+'7.Верб'!E56+'8.Петр'!E56+'9.Бриг'!E56+'10. Волох'!E56+'11.Гус'!E56+'12.Шев'!E56+'13. Асіїв'!E56+'14.Борщ'!E56+'15.Новог'!E56+'16.Мілов'!E56+'17.Прот'!E56+'18.Чеп'!E56+'19.Яков'!E56+Централ!E57</f>
        <v>1426000</v>
      </c>
    </row>
    <row r="58" spans="1:5" ht="21.75" customHeight="1">
      <c r="A58" s="33" t="s">
        <v>237</v>
      </c>
      <c r="B58" s="20">
        <v>2275</v>
      </c>
      <c r="C58" s="25">
        <f>'1.ліц '!C57+'2.ліц1 '!C57+'3.ліц2'!C57+'4.ліц3'!C57+'5.ліц4'!C57+'6.ліц5'!C57+'7.Верб'!C57+'8.Петр'!C57+'9.Бриг'!C57+'10. Волох'!C57+'11.Гус'!C57+'12.Шев'!C57+'13. Асіїв'!C57+'14.Борщ'!C57+'15.Новог'!C57+'16.Мілов'!C57+'17.Прот'!C57+'18.Чеп'!C57+'19.Яков'!C57+Централ!C58</f>
        <v>101400</v>
      </c>
      <c r="D58" s="25">
        <f>'1.ліц '!D57+'2.ліц1 '!D57+'3.ліц2'!D57+'4.ліц3'!D57+'5.ліц4'!D57+'6.ліц5'!D57+'7.Верб'!D57+'8.Петр'!D57+'9.Бриг'!D57+'10. Волох'!D57+'11.Гус'!D57+'12.Шев'!D57+'13. Асіїв'!D57+'14.Борщ'!D57+'15.Новог'!D57+'16.Мілов'!D57+'17.Прот'!D57+'18.Чеп'!D57+'19.Яков'!D57+Централ!D58</f>
        <v>0</v>
      </c>
      <c r="E58" s="25">
        <f>'1.ліц '!E57+'2.ліц1 '!E57+'3.ліц2'!E57+'4.ліц3'!E57+'5.ліц4'!E57+'6.ліц5'!E57+'7.Верб'!E57+'8.Петр'!E57+'9.Бриг'!E57+'10. Волох'!E57+'11.Гус'!E57+'12.Шев'!E57+'13. Асіїв'!E57+'14.Борщ'!E57+'15.Новог'!E57+'16.Мілов'!E57+'17.Прот'!E57+'18.Чеп'!E57+'19.Яков'!E57+Централ!E58</f>
        <v>101400</v>
      </c>
    </row>
    <row r="59" spans="1:5" ht="33" customHeight="1">
      <c r="A59" s="50" t="s">
        <v>205</v>
      </c>
      <c r="B59" s="51">
        <v>2280</v>
      </c>
      <c r="C59" s="25">
        <f>'1.ліц '!C58+'2.ліц1 '!C58+'3.ліц2'!C58+'4.ліц3'!C58+'5.ліц4'!C58+'6.ліц5'!C58+'7.Верб'!C58+'8.Петр'!C58+'9.Бриг'!C58+'10. Волох'!C58+'11.Гус'!C58+'12.Шев'!C58+'13. Асіїв'!C58+'14.Борщ'!C58+'15.Новог'!C58+'16.Мілов'!C58+'17.Прот'!C58+'18.Чеп'!C58+'19.Яков'!C58+Централ!C59</f>
        <v>0</v>
      </c>
      <c r="D59" s="25">
        <f>'1.ліц '!D58+'2.ліц1 '!D58+'3.ліц2'!D58+'4.ліц3'!D58+'5.ліц4'!D58+'6.ліц5'!D58+'7.Верб'!D58+'8.Петр'!D58+'9.Бриг'!D58+'10. Волох'!D58+'11.Гус'!D58+'12.Шев'!D58+'13. Асіїв'!D58+'14.Борщ'!D58+'15.Новог'!D58+'16.Мілов'!D58+'17.Прот'!D58+'18.Чеп'!D58+'19.Яков'!D58+Централ!D59</f>
        <v>0</v>
      </c>
      <c r="E59" s="25">
        <f>'1.ліц '!E58+'2.ліц1 '!E58+'3.ліц2'!E58+'4.ліц3'!E58+'5.ліц4'!E58+'6.ліц5'!E58+'7.Верб'!E58+'8.Петр'!E58+'9.Бриг'!E58+'10. Волох'!E58+'11.Гус'!E58+'12.Шев'!E58+'13. Асіїв'!E58+'14.Борщ'!E58+'15.Новог'!E58+'16.Мілов'!E58+'17.Прот'!E58+'18.Чеп'!E58+'19.Яков'!E58+Централ!E59</f>
        <v>0</v>
      </c>
    </row>
    <row r="60" spans="1:5" ht="13.5" customHeight="1">
      <c r="A60" s="52" t="s">
        <v>206</v>
      </c>
      <c r="B60" s="53">
        <v>2282</v>
      </c>
      <c r="C60" s="25">
        <f>'1.ліц '!C59+'2.ліц1 '!C59+'3.ліц2'!C59+'4.ліц3'!C59+'5.ліц4'!C59+'6.ліц5'!C59+'7.Верб'!C59+'8.Петр'!C59+'9.Бриг'!C59+'10. Волох'!C59+'11.Гус'!C59+'12.Шев'!C59+'13. Асіїв'!C59+'14.Борщ'!C59+'15.Новог'!C59+'16.Мілов'!C59+'17.Прот'!C59+'18.Чеп'!C59+'19.Яков'!C59+Централ!C60</f>
        <v>0</v>
      </c>
      <c r="D60" s="25">
        <f>'1.ліц '!D59+'2.ліц1 '!D59+'3.ліц2'!D59+'4.ліц3'!D59+'5.ліц4'!D59+'6.ліц5'!D59+'7.Верб'!D59+'8.Петр'!D59+'9.Бриг'!D59+'10. Волох'!D59+'11.Гус'!D59+'12.Шев'!D59+'13. Асіїв'!D59+'14.Борщ'!D59+'15.Новог'!D59+'16.Мілов'!D59+'17.Прот'!D59+'18.Чеп'!D59+'19.Яков'!D59+Централ!D60</f>
        <v>0</v>
      </c>
      <c r="E60" s="25">
        <f>'1.ліц '!E59+'2.ліц1 '!E59+'3.ліц2'!E59+'4.ліц3'!E59+'5.ліц4'!E59+'6.ліц5'!E59+'7.Верб'!E59+'8.Петр'!E59+'9.Бриг'!E59+'10. Волох'!E59+'11.Гус'!E59+'12.Шев'!E59+'13. Асіїв'!E59+'14.Борщ'!E59+'15.Новог'!E59+'16.Мілов'!E59+'17.Прот'!E59+'18.Чеп'!E59+'19.Яков'!E59+Централ!E60</f>
        <v>0</v>
      </c>
    </row>
    <row r="61" spans="1:5" ht="13.5" customHeight="1">
      <c r="A61" s="44" t="s">
        <v>207</v>
      </c>
      <c r="B61" s="43">
        <v>2400</v>
      </c>
      <c r="C61" s="25">
        <f>'1.ліц '!C60+'2.ліц1 '!C60+'3.ліц2'!C60+'4.ліц3'!C60+'5.ліц4'!C60+'6.ліц5'!C60+'7.Верб'!C60+'8.Петр'!C60+'9.Бриг'!C60+'10. Волох'!C60+'11.Гус'!C60+'12.Шев'!C60+'13. Асіїв'!C60+'14.Борщ'!C60+'15.Новог'!C60+'16.Мілов'!C60+'17.Прот'!C60+'18.Чеп'!C60+'19.Яков'!C60+Централ!C61</f>
        <v>0</v>
      </c>
      <c r="D61" s="25">
        <f>'1.ліц '!D60+'2.ліц1 '!D60+'3.ліц2'!D60+'4.ліц3'!D60+'5.ліц4'!D60+'6.ліц5'!D60+'7.Верб'!D60+'8.Петр'!D60+'9.Бриг'!D60+'10. Волох'!D60+'11.Гус'!D60+'12.Шев'!D60+'13. Асіїв'!D60+'14.Борщ'!D60+'15.Новог'!D60+'16.Мілов'!D60+'17.Прот'!D60+'18.Чеп'!D60+'19.Яков'!D60+Централ!D61</f>
        <v>0</v>
      </c>
      <c r="E61" s="25">
        <f>'1.ліц '!E60+'2.ліц1 '!E60+'3.ліц2'!E60+'4.ліц3'!E60+'5.ліц4'!E60+'6.ліц5'!E60+'7.Верб'!E60+'8.Петр'!E60+'9.Бриг'!E60+'10. Волох'!E60+'11.Гус'!E60+'12.Шев'!E60+'13. Асіїв'!E60+'14.Борщ'!E60+'15.Новог'!E60+'16.Мілов'!E60+'17.Прот'!E60+'18.Чеп'!E60+'19.Яков'!E60+Централ!E61</f>
        <v>0</v>
      </c>
    </row>
    <row r="62" spans="1:5" ht="13.5" customHeight="1">
      <c r="A62" s="54" t="s">
        <v>208</v>
      </c>
      <c r="B62" s="51">
        <v>2600</v>
      </c>
      <c r="C62" s="25">
        <f>'1.ліц '!C61+'2.ліц1 '!C61+'3.ліц2'!C61+'4.ліц3'!C61+'5.ліц4'!C61+'6.ліц5'!C61+'7.Верб'!C61+'8.Петр'!C61+'9.Бриг'!C61+'10. Волох'!C61+'11.Гус'!C61+'12.Шев'!C61+'13. Асіїв'!C61+'14.Борщ'!C61+'15.Новог'!C61+'16.Мілов'!C61+'17.Прот'!C61+'18.Чеп'!C61+'19.Яков'!C61+Централ!C62</f>
        <v>0</v>
      </c>
      <c r="D62" s="25">
        <f>'1.ліц '!D61+'2.ліц1 '!D61+'3.ліц2'!D61+'4.ліц3'!D61+'5.ліц4'!D61+'6.ліц5'!D61+'7.Верб'!D61+'8.Петр'!D61+'9.Бриг'!D61+'10. Волох'!D61+'11.Гус'!D61+'12.Шев'!D61+'13. Асіїв'!D61+'14.Борщ'!D61+'15.Новог'!D61+'16.Мілов'!D61+'17.Прот'!D61+'18.Чеп'!D61+'19.Яков'!D61+Централ!D62</f>
        <v>0</v>
      </c>
      <c r="E62" s="25">
        <f>'1.ліц '!E61+'2.ліц1 '!E61+'3.ліц2'!E61+'4.ліц3'!E61+'5.ліц4'!E61+'6.ліц5'!E61+'7.Верб'!E61+'8.Петр'!E61+'9.Бриг'!E61+'10. Волох'!E61+'11.Гус'!E61+'12.Шев'!E61+'13. Асіїв'!E61+'14.Борщ'!E61+'15.Новог'!E61+'16.Мілов'!E61+'17.Прот'!E61+'18.Чеп'!E61+'19.Яков'!E61+Централ!E62</f>
        <v>0</v>
      </c>
    </row>
    <row r="63" spans="1:5" ht="13.5" customHeight="1">
      <c r="A63" s="54" t="s">
        <v>209</v>
      </c>
      <c r="B63" s="51">
        <v>2700</v>
      </c>
      <c r="C63" s="25">
        <f>'1.ліц '!C62+'2.ліц1 '!C62+'3.ліц2'!C62+'4.ліц3'!C62+'5.ліц4'!C62+'6.ліц5'!C62+'7.Верб'!C62+'8.Петр'!C62+'9.Бриг'!C62+'10. Волох'!C62+'11.Гус'!C62+'12.Шев'!C62+'13. Асіїв'!C62+'14.Борщ'!C62+'15.Новог'!C62+'16.Мілов'!C62+'17.Прот'!C62+'18.Чеп'!C62+'19.Яков'!C62+Централ!C63</f>
        <v>0</v>
      </c>
      <c r="D63" s="25">
        <f>'1.ліц '!D62+'2.ліц1 '!D62+'3.ліц2'!D62+'4.ліц3'!D62+'5.ліц4'!D62+'6.ліц5'!D62+'7.Верб'!D62+'8.Петр'!D62+'9.Бриг'!D62+'10. Волох'!D62+'11.Гус'!D62+'12.Шев'!D62+'13. Асіїв'!D62+'14.Борщ'!D62+'15.Новог'!D62+'16.Мілов'!D62+'17.Прот'!D62+'18.Чеп'!D62+'19.Яков'!D62+Централ!D63</f>
        <v>0</v>
      </c>
      <c r="E63" s="25">
        <f>'1.ліц '!E62+'2.ліц1 '!E62+'3.ліц2'!E62+'4.ліц3'!E62+'5.ліц4'!E62+'6.ліц5'!E62+'7.Верб'!E62+'8.Петр'!E62+'9.Бриг'!E62+'10. Волох'!E62+'11.Гус'!E62+'12.Шев'!E62+'13. Асіїв'!E62+'14.Борщ'!E62+'15.Новог'!E62+'16.Мілов'!E62+'17.Прот'!E62+'18.Чеп'!E62+'19.Яков'!E62+Централ!E63</f>
        <v>0</v>
      </c>
    </row>
    <row r="64" spans="1:5" ht="13.5" customHeight="1">
      <c r="A64" s="33" t="s">
        <v>57</v>
      </c>
      <c r="B64" s="20">
        <v>2710</v>
      </c>
      <c r="C64" s="25">
        <f>'1.ліц '!C63+'2.ліц1 '!C63+'3.ліц2'!C63+'4.ліц3'!C63+'5.ліц4'!C63+'6.ліц5'!C63+'7.Верб'!C63+'8.Петр'!C63+'9.Бриг'!C63+'10. Волох'!C63+'11.Гус'!C63+'12.Шев'!C63+'13. Асіїв'!C63+'14.Борщ'!C63+'15.Новог'!C63+'16.Мілов'!C63+'17.Прот'!C63+'18.Чеп'!C63+'19.Яков'!C63+Централ!C64</f>
        <v>0</v>
      </c>
      <c r="D64" s="25">
        <f>'1.ліц '!D63+'2.ліц1 '!D63+'3.ліц2'!D63+'4.ліц3'!D63+'5.ліц4'!D63+'6.ліц5'!D63+'7.Верб'!D63+'8.Петр'!D63+'9.Бриг'!D63+'10. Волох'!D63+'11.Гус'!D63+'12.Шев'!D63+'13. Асіїв'!D63+'14.Борщ'!D63+'15.Новог'!D63+'16.Мілов'!D63+'17.Прот'!D63+'18.Чеп'!D63+'19.Яков'!D63+Централ!D64</f>
        <v>0</v>
      </c>
      <c r="E64" s="25">
        <f>'1.ліц '!E63+'2.ліц1 '!E63+'3.ліц2'!E63+'4.ліц3'!E63+'5.ліц4'!E63+'6.ліц5'!E63+'7.Верб'!E63+'8.Петр'!E63+'9.Бриг'!E63+'10. Волох'!E63+'11.Гус'!E63+'12.Шев'!E63+'13. Асіїв'!E63+'14.Борщ'!E63+'15.Новог'!E63+'16.Мілов'!E63+'17.Прот'!E63+'18.Чеп'!E63+'19.Яков'!E63+Централ!E64</f>
        <v>0</v>
      </c>
    </row>
    <row r="65" spans="1:5" ht="13.5" customHeight="1">
      <c r="A65" s="33" t="s">
        <v>210</v>
      </c>
      <c r="B65" s="20">
        <v>2730</v>
      </c>
      <c r="C65" s="25">
        <f>'1.ліц '!C64+'2.ліц1 '!C64+'3.ліц2'!C64+'4.ліц3'!C64+'5.ліц4'!C64+'6.ліц5'!C64+'7.Верб'!C64+'8.Петр'!C64+'9.Бриг'!C64+'10. Волох'!C64+'11.Гус'!C64+'12.Шев'!C64+'13. Асіїв'!C64+'14.Борщ'!C64+'15.Новог'!C64+'16.Мілов'!C64+'17.Прот'!C64+'18.Чеп'!C64+'19.Яков'!C64+Централ!C65</f>
        <v>0</v>
      </c>
      <c r="D65" s="25">
        <f>'1.ліц '!D64+'2.ліц1 '!D64+'3.ліц2'!D64+'4.ліц3'!D64+'5.ліц4'!D64+'6.ліц5'!D64+'7.Верб'!D64+'8.Петр'!D64+'9.Бриг'!D64+'10. Волох'!D64+'11.Гус'!D64+'12.Шев'!D64+'13. Асіїв'!D64+'14.Борщ'!D64+'15.Новог'!D64+'16.Мілов'!D64+'17.Прот'!D64+'18.Чеп'!D64+'19.Яков'!D64+Централ!D65</f>
        <v>0</v>
      </c>
      <c r="E65" s="25">
        <f>'1.ліц '!E64+'2.ліц1 '!E64+'3.ліц2'!E64+'4.ліц3'!E64+'5.ліц4'!E64+'6.ліц5'!E64+'7.Верб'!E64+'8.Петр'!E64+'9.Бриг'!E64+'10. Волох'!E64+'11.Гус'!E64+'12.Шев'!E64+'13. Асіїв'!E64+'14.Борщ'!E64+'15.Новог'!E64+'16.Мілов'!E64+'17.Прот'!E64+'18.Чеп'!E64+'19.Яков'!E64+Централ!E65</f>
        <v>0</v>
      </c>
    </row>
    <row r="66" spans="1:5" ht="13.5" customHeight="1">
      <c r="A66" s="49" t="s">
        <v>211</v>
      </c>
      <c r="B66" s="43">
        <v>2800</v>
      </c>
      <c r="C66" s="25">
        <f>'1.ліц '!C65+'2.ліц1 '!C65+'3.ліц2'!C65+'4.ліц3'!C65+'5.ліц4'!C65+'6.ліц5'!C65+'7.Верб'!C65+'8.Петр'!C65+'9.Бриг'!C65+'10. Волох'!C65+'11.Гус'!C65+'12.Шев'!C65+'13. Асіїв'!C65+'14.Борщ'!C65+'15.Новог'!C65+'16.Мілов'!C65+'17.Прот'!C65+'18.Чеп'!C65+'19.Яков'!C65+Централ!C66</f>
        <v>279474</v>
      </c>
      <c r="D66" s="25">
        <f>'1.ліц '!D65+'2.ліц1 '!D65+'3.ліц2'!D65+'4.ліц3'!D65+'5.ліц4'!D65+'6.ліц5'!D65+'7.Верб'!D65+'8.Петр'!D65+'9.Бриг'!D65+'10. Волох'!D65+'11.Гус'!D65+'12.Шев'!D65+'13. Асіїв'!D65+'14.Борщ'!D65+'15.Новог'!D65+'16.Мілов'!D65+'17.Прот'!D65+'18.Чеп'!D65+'19.Яков'!D65+Централ!D66</f>
        <v>0</v>
      </c>
      <c r="E66" s="25">
        <f>'1.ліц '!E65+'2.ліц1 '!E65+'3.ліц2'!E65+'4.ліц3'!E65+'5.ліц4'!E65+'6.ліц5'!E65+'7.Верб'!E65+'8.Петр'!E65+'9.Бриг'!E65+'10. Волох'!E65+'11.Гус'!E65+'12.Шев'!E65+'13. Асіїв'!E65+'14.Борщ'!E65+'15.Новог'!E65+'16.Мілов'!E65+'17.Прот'!E65+'18.Чеп'!E65+'19.Яков'!E65+Централ!E66</f>
        <v>279474</v>
      </c>
    </row>
    <row r="67" spans="1:5" ht="13.5" customHeight="1">
      <c r="A67" s="55" t="s">
        <v>59</v>
      </c>
      <c r="B67" s="41">
        <v>3000</v>
      </c>
      <c r="C67" s="25">
        <f>'1.ліц '!C66+'2.ліц1 '!C66+'3.ліц2'!C66+'4.ліц3'!C66+'5.ліц4'!C66+'6.ліц5'!C66+'7.Верб'!C66+'8.Петр'!C66+'9.Бриг'!C66+'10. Волох'!C66+'11.Гус'!C66+'12.Шев'!C66+'13. Асіїв'!C66+'14.Борщ'!C66+'15.Новог'!C66+'16.Мілов'!C66+'17.Прот'!C66+'18.Чеп'!C66+'19.Яков'!C66+Централ!C67</f>
        <v>0</v>
      </c>
      <c r="D67" s="25">
        <f>'1.ліц '!D66+'2.ліц1 '!D66+'3.ліц2'!D66+'4.ліц3'!D66+'5.ліц4'!D66+'6.ліц5'!D66+'7.Верб'!D66+'8.Петр'!D66+'9.Бриг'!D66+'10. Волох'!D66+'11.Гус'!D66+'12.Шев'!D66+'13. Асіїв'!D66+'14.Борщ'!D66+'15.Новог'!D66+'16.Мілов'!D66+'17.Прот'!D66+'18.Чеп'!D66+'19.Яков'!D66+Централ!D67</f>
        <v>17913800.71</v>
      </c>
      <c r="E67" s="25">
        <f>'1.ліц '!E66+'2.ліц1 '!E66+'3.ліц2'!E66+'4.ліц3'!E66+'5.ліц4'!E66+'6.ліц5'!E66+'7.Верб'!E66+'8.Петр'!E66+'9.Бриг'!E66+'10. Волох'!E66+'11.Гус'!E66+'12.Шев'!E66+'13. Асіїв'!E66+'14.Борщ'!E66+'15.Новог'!E66+'16.Мілов'!E66+'17.Прот'!E66+'18.Чеп'!E66+'19.Яков'!E66+Централ!E67</f>
        <v>17913800.71</v>
      </c>
    </row>
    <row r="68" spans="1:5" ht="13.5" customHeight="1">
      <c r="A68" s="26" t="s">
        <v>60</v>
      </c>
      <c r="B68" s="43">
        <v>3100</v>
      </c>
      <c r="C68" s="25">
        <f>'1.ліц '!C67+'2.ліц1 '!C67+'3.ліц2'!C67+'4.ліц3'!C67+'5.ліц4'!C67+'6.ліц5'!C67+'7.Верб'!C67+'8.Петр'!C67+'9.Бриг'!C67+'10. Волох'!C67+'11.Гус'!C67+'12.Шев'!C67+'13. Асіїв'!C67+'14.Борщ'!C67+'15.Новог'!C67+'16.Мілов'!C67+'17.Прот'!C67+'18.Чеп'!C67+'19.Яков'!C67+Централ!C68</f>
        <v>0</v>
      </c>
      <c r="D68" s="25">
        <f>'1.ліц '!D67+'2.ліц1 '!D67+'3.ліц2'!D67+'4.ліц3'!D67+'5.ліц4'!D67+'6.ліц5'!D67+'7.Верб'!D67+'8.Петр'!D67+'9.Бриг'!D67+'10. Волох'!D67+'11.Гус'!D67+'12.Шев'!D67+'13. Асіїв'!D67+'14.Борщ'!D67+'15.Новог'!D67+'16.Мілов'!D67+'17.Прот'!D67+'18.Чеп'!D67+'19.Яков'!D67+Централ!D68</f>
        <v>17913800.71</v>
      </c>
      <c r="E68" s="25">
        <f>'1.ліц '!E67+'2.ліц1 '!E67+'3.ліц2'!E67+'4.ліц3'!E67+'5.ліц4'!E67+'6.ліц5'!E67+'7.Верб'!E67+'8.Петр'!E67+'9.Бриг'!E67+'10. Волох'!E67+'11.Гус'!E67+'12.Шев'!E67+'13. Асіїв'!E67+'14.Борщ'!E67+'15.Новог'!E67+'16.Мілов'!E67+'17.Прот'!E67+'18.Чеп'!E67+'19.Яков'!E67+Централ!E68</f>
        <v>17913800.71</v>
      </c>
    </row>
    <row r="69" spans="1:5" ht="13.5" customHeight="1">
      <c r="A69" s="56" t="s">
        <v>212</v>
      </c>
      <c r="B69" s="20">
        <v>3110</v>
      </c>
      <c r="C69" s="25">
        <f>'1.ліц '!C68+'2.ліц1 '!C68+'3.ліц2'!C68+'4.ліц3'!C68+'5.ліц4'!C68+'6.ліц5'!C68+'7.Верб'!C68+'8.Петр'!C68+'9.Бриг'!C68+'10. Волох'!C68+'11.Гус'!C68+'12.Шев'!C68+'13. Асіїв'!C68+'14.Борщ'!C68+'15.Новог'!C68+'16.Мілов'!C68+'17.Прот'!C68+'18.Чеп'!C68+'19.Яков'!C68+Централ!C69</f>
        <v>0</v>
      </c>
      <c r="D69" s="25">
        <f>'1.ліц '!D68+'2.ліц1 '!D68+'3.ліц2'!D68+'4.ліц3'!D68+'5.ліц4'!D68+'6.ліц5'!D68+'7.Верб'!D68+'8.Петр'!D68+'9.Бриг'!D68+'10. Волох'!D68+'11.Гус'!D68+'12.Шев'!D68+'13. Асіїв'!D68+'14.Борщ'!D68+'15.Новог'!D68+'16.Мілов'!D68+'17.Прот'!D68+'18.Чеп'!D68+'19.Яков'!D68+Централ!D69</f>
        <v>4921276.71</v>
      </c>
      <c r="E69" s="25">
        <f>'1.ліц '!E68+'2.ліц1 '!E68+'3.ліц2'!E68+'4.ліц3'!E68+'5.ліц4'!E68+'6.ліц5'!E68+'7.Верб'!E68+'8.Петр'!E68+'9.Бриг'!E68+'10. Волох'!E68+'11.Гус'!E68+'12.Шев'!E68+'13. Асіїв'!E68+'14.Борщ'!E68+'15.Новог'!E68+'16.Мілов'!E68+'17.Прот'!E68+'18.Чеп'!E68+'19.Яков'!E68+Централ!E69</f>
        <v>4921276.71</v>
      </c>
    </row>
    <row r="70" spans="1:5" ht="13.5" customHeight="1">
      <c r="A70" s="48" t="s">
        <v>135</v>
      </c>
      <c r="B70" s="20">
        <v>3120</v>
      </c>
      <c r="C70" s="25">
        <f>'1.ліц '!C69+'2.ліц1 '!C69+'3.ліц2'!C69+'4.ліц3'!C69+'5.ліц4'!C69+'6.ліц5'!C69+'7.Верб'!C69+'8.Петр'!C69+'9.Бриг'!C69+'10. Волох'!C69+'11.Гус'!C69+'12.Шев'!C69+'13. Асіїв'!C69+'14.Борщ'!C69+'15.Новог'!C69+'16.Мілов'!C69+'17.Прот'!C69+'18.Чеп'!C69+'19.Яков'!C69+Централ!C70</f>
        <v>0</v>
      </c>
      <c r="D70" s="25">
        <f>'1.ліц '!D69+'2.ліц1 '!D69+'3.ліц2'!D69+'4.ліц3'!D69+'5.ліц4'!D69+'6.ліц5'!D69+'7.Верб'!D69+'8.Петр'!D69+'9.Бриг'!D69+'10. Волох'!D69+'11.Гус'!D69+'12.Шев'!D69+'13. Асіїв'!D69+'14.Борщ'!D69+'15.Новог'!D69+'16.Мілов'!D69+'17.Прот'!D69+'18.Чеп'!D69+'19.Яков'!D69+Централ!D70</f>
        <v>0</v>
      </c>
      <c r="E70" s="25">
        <f>'1.ліц '!E69+'2.ліц1 '!E69+'3.ліц2'!E69+'4.ліц3'!E69+'5.ліц4'!E69+'6.ліц5'!E69+'7.Верб'!E69+'8.Петр'!E69+'9.Бриг'!E69+'10. Волох'!E69+'11.Гус'!E69+'12.Шев'!E69+'13. Асіїв'!E69+'14.Борщ'!E69+'15.Новог'!E69+'16.Мілов'!E69+'17.Прот'!E69+'18.Чеп'!E69+'19.Яков'!E69+Централ!E70</f>
        <v>0</v>
      </c>
    </row>
    <row r="71" spans="1:5" ht="13.5" customHeight="1">
      <c r="A71" s="48" t="s">
        <v>238</v>
      </c>
      <c r="B71" s="20">
        <v>3122</v>
      </c>
      <c r="C71" s="25">
        <f>'1.ліц '!C70+'2.ліц1 '!C70+'3.ліц2'!C70+'4.ліц3'!C70+'5.ліц4'!C70+'6.ліц5'!C70+'7.Верб'!C70+'8.Петр'!C70+'9.Бриг'!C70+'10. Волох'!C70+'11.Гус'!C70+'12.Шев'!C70+'13. Асіїв'!C70+'14.Борщ'!C70+'15.Новог'!C70+'16.Мілов'!C70+'17.Прот'!C70+'18.Чеп'!C70+'19.Яков'!C70+Централ!C71</f>
        <v>0</v>
      </c>
      <c r="D71" s="25">
        <f>'1.ліц '!D70+'2.ліц1 '!D70+'3.ліц2'!D70+'4.ліц3'!D70+'5.ліц4'!D70+'6.ліц5'!D70+'7.Верб'!D70+'8.Петр'!D70+'9.Бриг'!D70+'10. Волох'!D70+'11.Гус'!D70+'12.Шев'!D70+'13. Асіїв'!D70+'14.Борщ'!D70+'15.Новог'!D70+'16.Мілов'!D70+'17.Прот'!D70+'18.Чеп'!D70+'19.Яков'!D70+Централ!D71</f>
        <v>0</v>
      </c>
      <c r="E71" s="25">
        <f>'1.ліц '!E70+'2.ліц1 '!E70+'3.ліц2'!E70+'4.ліц3'!E70+'5.ліц4'!E70+'6.ліц5'!E70+'7.Верб'!E70+'8.Петр'!E70+'9.Бриг'!E70+'10. Волох'!E70+'11.Гус'!E70+'12.Шев'!E70+'13. Асіїв'!E70+'14.Борщ'!E70+'15.Новог'!E70+'16.Мілов'!E70+'17.Прот'!E70+'18.Чеп'!E70+'19.Яков'!E70+Централ!E71</f>
        <v>0</v>
      </c>
    </row>
    <row r="72" spans="1:5" ht="12.75" customHeight="1">
      <c r="A72" s="48" t="s">
        <v>62</v>
      </c>
      <c r="B72" s="20">
        <v>3130</v>
      </c>
      <c r="C72" s="25">
        <f>'1.ліц '!C71+'2.ліц1 '!C71+'3.ліц2'!C71+'4.ліц3'!C71+'5.ліц4'!C71+'6.ліц5'!C71+'7.Верб'!C71+'8.Петр'!C71+'9.Бриг'!C71+'10. Волох'!C71+'11.Гус'!C71+'12.Шев'!C71+'13. Асіїв'!C71+'14.Борщ'!C71+'15.Новог'!C71+'16.Мілов'!C71+'17.Прот'!C71+'18.Чеп'!C71+'19.Яков'!C71+Централ!C72</f>
        <v>0</v>
      </c>
      <c r="D72" s="25">
        <f>'1.ліц '!D71+'2.ліц1 '!D71+'3.ліц2'!D71+'4.ліц3'!D71+'5.ліц4'!D71+'6.ліц5'!D71+'7.Верб'!D71+'8.Петр'!D71+'9.Бриг'!D71+'10. Волох'!D71+'11.Гус'!D71+'12.Шев'!D71+'13. Асіїв'!D71+'14.Борщ'!D71+'15.Новог'!D71+'16.Мілов'!D71+'17.Прот'!D71+'18.Чеп'!D71+'19.Яков'!D71+Централ!D72</f>
        <v>12992524</v>
      </c>
      <c r="E72" s="25">
        <f>'1.ліц '!E71+'2.ліц1 '!E71+'3.ліц2'!E71+'4.ліц3'!E71+'5.ліц4'!E71+'6.ліц5'!E71+'7.Верб'!E71+'8.Петр'!E71+'9.Бриг'!E71+'10. Волох'!E71+'11.Гус'!E71+'12.Шев'!E71+'13. Асіїв'!E71+'14.Борщ'!E71+'15.Новог'!E71+'16.Мілов'!E71+'17.Прот'!E71+'18.Чеп'!E71+'19.Яков'!E71+Централ!E72</f>
        <v>12992524</v>
      </c>
    </row>
    <row r="73" spans="1:5" ht="12" customHeight="1">
      <c r="A73" s="48" t="s">
        <v>239</v>
      </c>
      <c r="B73" s="20">
        <v>3132</v>
      </c>
      <c r="C73" s="25">
        <f>'1.ліц '!C72+'2.ліц1 '!C72+'3.ліц2'!C72+'4.ліц3'!C72+'5.ліц4'!C72+'6.ліц5'!C72+'7.Верб'!C72+'8.Петр'!C72+'9.Бриг'!C72+'10. Волох'!C72+'11.Гус'!C72+'12.Шев'!C72+'13. Асіїв'!C72+'14.Борщ'!C72+'15.Новог'!C72+'16.Мілов'!C72+'17.Прот'!C72+'18.Чеп'!C72+'19.Яков'!C72+Централ!C73</f>
        <v>0</v>
      </c>
      <c r="D73" s="25">
        <f>'1.ліц '!D72+'2.ліц1 '!D72+'3.ліц2'!D72+'4.ліц3'!D72+'5.ліц4'!D72+'6.ліц5'!D72+'7.Верб'!D72+'8.Петр'!D72+'9.Бриг'!D72+'10. Волох'!D72+'11.Гус'!D72+'12.Шев'!D72+'13. Асіїв'!D72+'14.Борщ'!D72+'15.Новог'!D72+'16.Мілов'!D72+'17.Прот'!D72+'18.Чеп'!D72+'19.Яков'!D72+Централ!D73</f>
        <v>12992524</v>
      </c>
      <c r="E73" s="25">
        <f>'1.ліц '!E72+'2.ліц1 '!E72+'3.ліц2'!E72+'4.ліц3'!E72+'5.ліц4'!E72+'6.ліц5'!E72+'7.Верб'!E72+'8.Петр'!E72+'9.Бриг'!E72+'10. Волох'!E72+'11.Гус'!E72+'12.Шев'!E72+'13. Асіїв'!E72+'14.Борщ'!E72+'15.Новог'!E72+'16.Мілов'!E72+'17.Прот'!E72+'18.Чеп'!E72+'19.Яков'!E72+Централ!E73</f>
        <v>12992524</v>
      </c>
    </row>
    <row r="74" spans="1:5" ht="12.75">
      <c r="A74" s="48" t="s">
        <v>65</v>
      </c>
      <c r="B74" s="20">
        <v>3140</v>
      </c>
      <c r="C74" s="25">
        <f>'1.ліц '!C73+'2.ліц1 '!C73+'3.ліц2'!C73+'4.ліц3'!C73+'5.ліц4'!C73+'6.ліц5'!C73+'7.Верб'!C73+'8.Петр'!C73+'9.Бриг'!C73+'10. Волох'!C73+'11.Гус'!C73+'12.Шев'!C73+'13. Асіїв'!C73+'14.Борщ'!C73+'15.Новог'!C73+'16.Мілов'!C73+'17.Прот'!C73+'18.Чеп'!C73+'19.Яков'!C73+Централ!C74</f>
        <v>0</v>
      </c>
      <c r="D74" s="25">
        <f>'1.ліц '!D73+'2.ліц1 '!D73+'3.ліц2'!D73+'4.ліц3'!D73+'5.ліц4'!D73+'6.ліц5'!D73+'7.Верб'!D73+'8.Петр'!D73+'9.Бриг'!D73+'10. Волох'!D73+'11.Гус'!D73+'12.Шев'!D73+'13. Асіїв'!D73+'14.Борщ'!D73+'15.Новог'!D73+'16.Мілов'!D73+'17.Прот'!D73+'18.Чеп'!D73+'19.Яков'!D73+Централ!D74</f>
        <v>0</v>
      </c>
      <c r="E74" s="25">
        <f>'1.ліц '!E73+'2.ліц1 '!E73+'3.ліц2'!E73+'4.ліц3'!E73+'5.ліц4'!E73+'6.ліц5'!E73+'7.Верб'!E73+'8.Петр'!E73+'9.Бриг'!E73+'10. Волох'!E73+'11.Гус'!E73+'12.Шев'!E73+'13. Асіїв'!E73+'14.Борщ'!E73+'15.Новог'!E73+'16.Мілов'!E73+'17.Прот'!E73+'18.Чеп'!E73+'19.Яков'!E73+Централ!E74</f>
        <v>0</v>
      </c>
    </row>
    <row r="75" spans="1:5" ht="12.75">
      <c r="A75" s="48" t="s">
        <v>240</v>
      </c>
      <c r="B75" s="20">
        <v>3142</v>
      </c>
      <c r="C75" s="25">
        <f>'1.ліц '!C74+'2.ліц1 '!C74+'3.ліц2'!C74+'4.ліц3'!C74+'5.ліц4'!C74+'6.ліц5'!C74+'7.Верб'!C74+'8.Петр'!C74+'9.Бриг'!C74+'10. Волох'!C74+'11.Гус'!C74+'12.Шев'!C74+'13. Асіїв'!C74+'14.Борщ'!C74+'15.Новог'!C74+'16.Мілов'!C74+'17.Прот'!C74+'18.Чеп'!C74+'19.Яков'!C74+Централ!C75</f>
        <v>0</v>
      </c>
      <c r="D75" s="25">
        <f>'1.ліц '!D74+'2.ліц1 '!D74+'3.ліц2'!D74+'4.ліц3'!D74+'5.ліц4'!D74+'6.ліц5'!D74+'7.Верб'!D74+'8.Петр'!D74+'9.Бриг'!D74+'10. Волох'!D74+'11.Гус'!D74+'12.Шев'!D74+'13. Асіїв'!D74+'14.Борщ'!D74+'15.Новог'!D74+'16.Мілов'!D74+'17.Прот'!D74+'18.Чеп'!D74+'19.Яков'!D74+Централ!D75</f>
        <v>0</v>
      </c>
      <c r="E75" s="25">
        <f>'1.ліц '!E74+'2.ліц1 '!E74+'3.ліц2'!E74+'4.ліц3'!E74+'5.ліц4'!E74+'6.ліц5'!E74+'7.Верб'!E74+'8.Петр'!E74+'9.Бриг'!E74+'10. Волох'!E74+'11.Гус'!E74+'12.Шев'!E74+'13. Асіїв'!E74+'14.Борщ'!E74+'15.Новог'!E74+'16.Мілов'!E74+'17.Прот'!E74+'18.Чеп'!E74+'19.Яков'!E74+Централ!E75</f>
        <v>0</v>
      </c>
    </row>
    <row r="76" spans="1:5" ht="12.75">
      <c r="A76" s="48" t="s">
        <v>213</v>
      </c>
      <c r="B76" s="20">
        <v>3160</v>
      </c>
      <c r="C76" s="25">
        <f>'1.ліц '!C75+'2.ліц1 '!C75+'3.ліц2'!C75+'4.ліц3'!C75+'5.ліц4'!C75+'6.ліц5'!C75+'7.Верб'!C75+'8.Петр'!C75+'9.Бриг'!C75+'10. Волох'!C75+'11.Гус'!C75+'12.Шев'!C75+'13. Асіїв'!C75+'14.Борщ'!C75+'15.Новог'!C75+'16.Мілов'!C75+'17.Прот'!C75+'18.Чеп'!C75+'19.Яков'!C75+Централ!C76</f>
        <v>0</v>
      </c>
      <c r="D76" s="25">
        <f>'1.ліц '!D75+'2.ліц1 '!D75+'3.ліц2'!D75+'4.ліц3'!D75+'5.ліц4'!D75+'6.ліц5'!D75+'7.Верб'!D75+'8.Петр'!D75+'9.Бриг'!D75+'10. Волох'!D75+'11.Гус'!D75+'12.Шев'!D75+'13. Асіїв'!D75+'14.Борщ'!D75+'15.Новог'!D75+'16.Мілов'!D75+'17.Прот'!D75+'18.Чеп'!D75+'19.Яков'!D75+Централ!D76</f>
        <v>0</v>
      </c>
      <c r="E76" s="25">
        <f>'1.ліц '!E75+'2.ліц1 '!E75+'3.ліц2'!E75+'4.ліц3'!E75+'5.ліц4'!E75+'6.ліц5'!E75+'7.Верб'!E75+'8.Петр'!E75+'9.Бриг'!E75+'10. Волох'!E75+'11.Гус'!E75+'12.Шев'!E75+'13. Асіїв'!E75+'14.Борщ'!E75+'15.Новог'!E75+'16.Мілов'!E75+'17.Прот'!E75+'18.Чеп'!E75+'19.Яков'!E75+Централ!E76</f>
        <v>0</v>
      </c>
    </row>
    <row r="77" spans="1:5" ht="12.75">
      <c r="A77" s="48" t="s">
        <v>141</v>
      </c>
      <c r="B77" s="43">
        <v>3200</v>
      </c>
      <c r="C77" s="25">
        <f>'1.ліц '!C76+'2.ліц1 '!C76+'3.ліц2'!C76+'4.ліц3'!C76+'5.ліц4'!C76+'6.ліц5'!C76+'7.Верб'!C76+'8.Петр'!C76+'9.Бриг'!C76+'10. Волох'!C76+'11.Гус'!C76+'12.Шев'!C76+'13. Асіїв'!C76+'14.Борщ'!C76+'15.Новог'!C76+'16.Мілов'!C76+'17.Прот'!C76+'18.Чеп'!C76+'19.Яков'!C76+Централ!C77</f>
        <v>0</v>
      </c>
      <c r="D77" s="25">
        <f>'1.ліц '!D76+'2.ліц1 '!D76+'3.ліц2'!D76+'4.ліц3'!D76+'5.ліц4'!D76+'6.ліц5'!D76+'7.Верб'!D76+'8.Петр'!D76+'9.Бриг'!D76+'10. Волох'!D76+'11.Гус'!D76+'12.Шев'!D76+'13. Асіїв'!D76+'14.Борщ'!D76+'15.Новог'!D76+'16.Мілов'!D76+'17.Прот'!D76+'18.Чеп'!D76+'19.Яков'!D76+Централ!D77</f>
        <v>0</v>
      </c>
      <c r="E77" s="25">
        <f>'1.ліц '!E76+'2.ліц1 '!E76+'3.ліц2'!E76+'4.ліц3'!E76+'5.ліц4'!E76+'6.ліц5'!E76+'7.Верб'!E76+'8.Петр'!E76+'9.Бриг'!E76+'10. Волох'!E76+'11.Гус'!E76+'12.Шев'!E76+'13. Асіїв'!E76+'14.Борщ'!E76+'15.Новог'!E76+'16.Мілов'!E76+'17.Прот'!E76+'18.Чеп'!E76+'19.Яков'!E76+Централ!E77</f>
        <v>0</v>
      </c>
    </row>
    <row r="78" spans="1:5" ht="12.75">
      <c r="A78" s="55" t="s">
        <v>214</v>
      </c>
      <c r="B78" s="41">
        <v>9000</v>
      </c>
      <c r="C78" s="25">
        <f>'1.ліц '!C77+'2.ліц1 '!C77+'3.ліц2'!C77+'4.ліц3'!C77+'5.ліц4'!C77+'6.ліц5'!C77+'7.Верб'!C77+'8.Петр'!C77+'9.Бриг'!C77+'10. Волох'!C77+'11.Гус'!C77+'12.Шев'!C77+'13. Асіїв'!C77+'14.Борщ'!C77+'15.Новог'!C77+'16.Мілов'!C77+'17.Прот'!C77+'18.Чеп'!C77+'19.Яков'!C77+Централ!C78</f>
        <v>0</v>
      </c>
      <c r="D78" s="25">
        <f>'1.ліц '!D77+'2.ліц1 '!D77+'3.ліц2'!D77+'4.ліц3'!D77+'5.ліц4'!D77+'6.ліц5'!D77+'7.Верб'!D77+'8.Петр'!D77+'9.Бриг'!D77+'10. Волох'!D77+'11.Гус'!D77+'12.Шев'!D77+'13. Асіїв'!D77+'14.Борщ'!D77+'15.Новог'!D77+'16.Мілов'!D77+'17.Прот'!D77+'18.Чеп'!D77+'19.Яков'!D77+Централ!D78</f>
        <v>0</v>
      </c>
      <c r="E78" s="25">
        <f>'1.ліц '!E77+'2.ліц1 '!E77+'3.ліц2'!E77+'4.ліц3'!E77+'5.ліц4'!E77+'6.ліц5'!E77+'7.Верб'!E77+'8.Петр'!E77+'9.Бриг'!E77+'10. Волох'!E77+'11.Гус'!E77+'12.Шев'!E77+'13. Асіїв'!E77+'14.Борщ'!E77+'15.Новог'!E77+'16.Мілов'!E77+'17.Прот'!E77+'18.Чеп'!E77+'19.Яков'!E77+Централ!E78</f>
        <v>0</v>
      </c>
    </row>
    <row r="79" spans="1:5" ht="12.75">
      <c r="A79" s="57"/>
      <c r="B79" s="57"/>
      <c r="C79" s="57"/>
      <c r="D79" s="57"/>
      <c r="E79" s="57"/>
    </row>
    <row r="80" spans="1:5" ht="12.75">
      <c r="A80" s="57"/>
      <c r="B80" s="57"/>
      <c r="C80" s="57"/>
      <c r="D80" s="57"/>
      <c r="E80" s="57"/>
    </row>
    <row r="81" spans="1:5" ht="12.75" customHeight="1">
      <c r="A81" s="58" t="s">
        <v>241</v>
      </c>
      <c r="B81" s="59"/>
      <c r="C81" s="59"/>
      <c r="D81" s="60"/>
      <c r="E81" s="57"/>
    </row>
    <row r="82" spans="1:5" ht="12.75" customHeight="1">
      <c r="A82" s="57"/>
      <c r="B82" s="381" t="s">
        <v>7</v>
      </c>
      <c r="C82" s="381"/>
      <c r="D82" s="62" t="s">
        <v>8</v>
      </c>
      <c r="E82" s="57"/>
    </row>
    <row r="83" spans="1:5" ht="12.75">
      <c r="A83" s="57"/>
      <c r="B83" s="62"/>
      <c r="C83" s="62"/>
      <c r="D83" s="62"/>
      <c r="E83" s="57"/>
    </row>
    <row r="84" spans="1:5" ht="15.75">
      <c r="A84" s="63" t="s">
        <v>74</v>
      </c>
      <c r="B84" s="59"/>
      <c r="C84" s="59"/>
      <c r="D84" s="60"/>
      <c r="E84" s="57"/>
    </row>
    <row r="85" spans="1:5" ht="15">
      <c r="A85" s="58"/>
      <c r="B85" s="381" t="s">
        <v>7</v>
      </c>
      <c r="C85" s="381"/>
      <c r="D85" s="62" t="s">
        <v>8</v>
      </c>
      <c r="E85" s="57"/>
    </row>
    <row r="86" spans="1:5" ht="15">
      <c r="A86" s="58"/>
      <c r="B86" s="57"/>
      <c r="C86" s="57"/>
      <c r="D86" s="57"/>
      <c r="E86" s="57"/>
    </row>
    <row r="87" spans="1:5" ht="15.75" hidden="1">
      <c r="A87" s="64" t="s">
        <v>245</v>
      </c>
      <c r="B87" s="57"/>
      <c r="C87" s="57"/>
      <c r="D87" s="57"/>
      <c r="E87" s="57"/>
    </row>
    <row r="88" spans="1:5" ht="15.75" hidden="1">
      <c r="A88" s="64"/>
      <c r="B88" s="383"/>
      <c r="C88" s="383"/>
      <c r="D88" s="62"/>
      <c r="E88" s="57"/>
    </row>
    <row r="89" spans="1:5" ht="24.75" customHeight="1" hidden="1">
      <c r="A89" s="65" t="s">
        <v>246</v>
      </c>
      <c r="B89" s="57"/>
      <c r="C89" s="57"/>
      <c r="D89" s="382"/>
      <c r="E89" s="382"/>
    </row>
    <row r="90" spans="1:5" ht="15.75">
      <c r="A90" s="64"/>
      <c r="B90" s="57"/>
      <c r="C90" s="57"/>
      <c r="D90" s="57"/>
      <c r="E90" s="57"/>
    </row>
    <row r="91" spans="1:5" ht="15.75">
      <c r="A91" s="64"/>
      <c r="B91" s="62"/>
      <c r="C91" s="57"/>
      <c r="D91" s="57"/>
      <c r="E91" s="57"/>
    </row>
    <row r="92" spans="1:5" ht="15.75">
      <c r="A92" s="67"/>
      <c r="C92" s="57"/>
      <c r="D92" s="57"/>
      <c r="E92" s="57"/>
    </row>
    <row r="93" spans="1:5" ht="12.75">
      <c r="A93" s="383"/>
      <c r="B93" s="383"/>
      <c r="C93" s="57"/>
      <c r="D93" s="57"/>
      <c r="E93" s="57"/>
    </row>
    <row r="94" spans="1:5" ht="12.75" customHeight="1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  <row r="144" spans="1:5" ht="12.75">
      <c r="A144" s="57"/>
      <c r="B144" s="57"/>
      <c r="C144" s="57"/>
      <c r="D144" s="57"/>
      <c r="E144" s="57"/>
    </row>
  </sheetData>
  <sheetProtection/>
  <mergeCells count="24">
    <mergeCell ref="A93:B93"/>
    <mergeCell ref="A23:A25"/>
    <mergeCell ref="B23:B25"/>
    <mergeCell ref="E24:E25"/>
    <mergeCell ref="B82:C82"/>
    <mergeCell ref="B85:C85"/>
    <mergeCell ref="B88:C88"/>
    <mergeCell ref="D89:E89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workbookViewId="0" topLeftCell="A40">
      <selection activeCell="A64" sqref="A64"/>
    </sheetView>
  </sheetViews>
  <sheetFormatPr defaultColWidth="9.125" defaultRowHeight="12.75"/>
  <cols>
    <col min="1" max="1" width="22.25390625" style="0" customWidth="1"/>
    <col min="2" max="2" width="5.00390625" style="0" customWidth="1"/>
    <col min="3" max="3" width="4.75390625" style="0" customWidth="1"/>
    <col min="4" max="4" width="7.625" style="0" customWidth="1"/>
    <col min="5" max="5" width="7.125" style="0" customWidth="1"/>
    <col min="6" max="6" width="6.375" style="0" customWidth="1"/>
    <col min="7" max="8" width="5.00390625" style="0" customWidth="1"/>
    <col min="9" max="10" width="5.375" style="0" customWidth="1"/>
    <col min="11" max="11" width="5.125" style="0" customWidth="1"/>
    <col min="12" max="13" width="6.375" style="0" customWidth="1"/>
    <col min="14" max="14" width="6.25390625" style="0" customWidth="1"/>
    <col min="15" max="15" width="8.25390625" style="189" customWidth="1"/>
  </cols>
  <sheetData>
    <row r="1" spans="9:15" ht="15.75">
      <c r="I1" s="174" t="s">
        <v>0</v>
      </c>
      <c r="J1" s="139"/>
      <c r="K1" s="135"/>
      <c r="M1" s="355">
        <f>SUM(O23)</f>
        <v>0</v>
      </c>
      <c r="N1" s="355"/>
      <c r="O1" s="215" t="s">
        <v>1</v>
      </c>
    </row>
    <row r="2" spans="9:15" ht="9.75" customHeight="1">
      <c r="I2" s="174"/>
      <c r="J2" s="139"/>
      <c r="M2" s="356" t="s">
        <v>2</v>
      </c>
      <c r="N2" s="356"/>
      <c r="O2" s="356"/>
    </row>
    <row r="3" spans="9:15" ht="32.25" customHeight="1">
      <c r="I3" s="357" t="s">
        <v>85</v>
      </c>
      <c r="J3" s="357"/>
      <c r="K3" s="357"/>
      <c r="L3" s="357"/>
      <c r="M3" s="357"/>
      <c r="N3" s="357"/>
      <c r="O3" s="357"/>
    </row>
    <row r="4" spans="9:15" ht="9.75" customHeight="1">
      <c r="I4" s="358" t="s">
        <v>4</v>
      </c>
      <c r="J4" s="358"/>
      <c r="K4" s="358"/>
      <c r="L4" s="358"/>
      <c r="M4" s="358"/>
      <c r="N4" s="358"/>
      <c r="O4" s="358"/>
    </row>
    <row r="5" spans="9:15" ht="15.75" customHeight="1">
      <c r="I5" s="359" t="s">
        <v>5</v>
      </c>
      <c r="J5" s="359"/>
      <c r="K5" s="359"/>
      <c r="L5" s="359"/>
      <c r="M5" s="359"/>
      <c r="N5" s="359"/>
      <c r="O5" s="359"/>
    </row>
    <row r="6" spans="9:15" ht="10.5" customHeight="1">
      <c r="I6" s="360" t="s">
        <v>6</v>
      </c>
      <c r="J6" s="360"/>
      <c r="K6" s="360"/>
      <c r="L6" s="360"/>
      <c r="M6" s="360"/>
      <c r="N6" s="360"/>
      <c r="O6" s="360"/>
    </row>
    <row r="7" spans="9:15" ht="14.25" customHeight="1">
      <c r="I7" s="361" t="s">
        <v>86</v>
      </c>
      <c r="J7" s="361"/>
      <c r="K7" s="361"/>
      <c r="L7" s="361"/>
      <c r="M7" s="361"/>
      <c r="N7" s="361"/>
      <c r="O7" s="361"/>
    </row>
    <row r="8" spans="9:15" ht="8.25" customHeight="1">
      <c r="I8" s="178"/>
      <c r="J8" s="179"/>
      <c r="K8" s="178" t="s">
        <v>7</v>
      </c>
      <c r="N8" s="356" t="s">
        <v>8</v>
      </c>
      <c r="O8" s="356"/>
    </row>
    <row r="9" spans="9:13" ht="12.75">
      <c r="I9" s="392" t="s">
        <v>87</v>
      </c>
      <c r="J9" s="392"/>
      <c r="M9" s="140" t="s">
        <v>10</v>
      </c>
    </row>
    <row r="10" spans="9:10" ht="8.25" customHeight="1">
      <c r="I10" s="356" t="s">
        <v>11</v>
      </c>
      <c r="J10" s="356"/>
    </row>
    <row r="11" spans="1:21" s="135" customFormat="1" ht="30.75" customHeight="1">
      <c r="A11" s="362" t="s">
        <v>88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/>
      <c r="Q11"/>
      <c r="R11" s="185"/>
      <c r="S11" s="186"/>
      <c r="T11" s="186"/>
      <c r="U11" s="185"/>
    </row>
    <row r="13" spans="1:15" ht="33.75" customHeight="1">
      <c r="A13" s="363" t="s">
        <v>89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217"/>
    </row>
    <row r="14" spans="1:14" ht="12.75">
      <c r="A14" s="80"/>
      <c r="B14" s="364" t="s">
        <v>14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</row>
    <row r="15" spans="1:14" ht="12.75">
      <c r="A15" s="365" t="s">
        <v>15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</row>
    <row r="16" spans="2:14" ht="12.75">
      <c r="B16" s="366" t="s">
        <v>16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</row>
    <row r="17" spans="1:12" ht="12.75">
      <c r="A17" s="191" t="s">
        <v>17</v>
      </c>
      <c r="B17" s="169"/>
      <c r="C17" s="169"/>
      <c r="D17" s="169"/>
      <c r="E17" s="169"/>
      <c r="F17" s="169"/>
      <c r="G17" s="169"/>
      <c r="H17" s="170" t="s">
        <v>18</v>
      </c>
      <c r="I17" s="169"/>
      <c r="J17" s="169"/>
      <c r="K17" s="169"/>
      <c r="L17" s="169"/>
    </row>
    <row r="18" spans="1:15" ht="25.5" customHeight="1">
      <c r="A18" s="367" t="s">
        <v>19</v>
      </c>
      <c r="B18" s="367"/>
      <c r="C18" s="367"/>
      <c r="D18" s="367"/>
      <c r="E18" s="368" t="s">
        <v>20</v>
      </c>
      <c r="F18" s="369"/>
      <c r="G18" s="369"/>
      <c r="H18" s="369"/>
      <c r="I18" s="369"/>
      <c r="J18" s="369"/>
      <c r="K18" s="369"/>
      <c r="L18" s="369"/>
      <c r="M18" s="369"/>
      <c r="N18" s="369"/>
      <c r="O18" s="324"/>
    </row>
    <row r="19" ht="6" customHeight="1">
      <c r="A19" s="191"/>
    </row>
    <row r="20" spans="1:15" ht="39" customHeight="1">
      <c r="A20" s="370" t="s">
        <v>90</v>
      </c>
      <c r="B20" s="370"/>
      <c r="C20" s="370"/>
      <c r="D20" s="370"/>
      <c r="E20" s="371" t="s">
        <v>91</v>
      </c>
      <c r="F20" s="371"/>
      <c r="G20" s="371"/>
      <c r="H20" s="371"/>
      <c r="I20" s="371"/>
      <c r="J20" s="371"/>
      <c r="K20" s="371"/>
      <c r="L20" s="371"/>
      <c r="M20" s="371"/>
      <c r="N20" s="371"/>
      <c r="O20" s="371"/>
    </row>
    <row r="21" spans="1:12" ht="6.75" customHeight="1">
      <c r="A21" s="191"/>
      <c r="B21" s="193"/>
      <c r="G21" s="194"/>
      <c r="H21" s="185"/>
      <c r="I21" s="135"/>
      <c r="J21" s="135"/>
      <c r="K21" s="135"/>
      <c r="L21" s="135"/>
    </row>
    <row r="22" spans="1:15" ht="46.5">
      <c r="A22" s="195" t="s">
        <v>23</v>
      </c>
      <c r="B22" s="35" t="s">
        <v>24</v>
      </c>
      <c r="C22" s="196" t="s">
        <v>25</v>
      </c>
      <c r="D22" s="196" t="s">
        <v>26</v>
      </c>
      <c r="E22" s="196" t="s">
        <v>27</v>
      </c>
      <c r="F22" s="196" t="s">
        <v>28</v>
      </c>
      <c r="G22" s="196" t="s">
        <v>29</v>
      </c>
      <c r="H22" s="196" t="s">
        <v>30</v>
      </c>
      <c r="I22" s="196" t="s">
        <v>31</v>
      </c>
      <c r="J22" s="196" t="s">
        <v>32</v>
      </c>
      <c r="K22" s="220" t="s">
        <v>33</v>
      </c>
      <c r="L22" s="196" t="s">
        <v>34</v>
      </c>
      <c r="M22" s="220" t="s">
        <v>35</v>
      </c>
      <c r="N22" s="196" t="s">
        <v>36</v>
      </c>
      <c r="O22" s="221" t="s">
        <v>37</v>
      </c>
    </row>
    <row r="23" spans="1:15" ht="22.5">
      <c r="A23" s="197" t="s">
        <v>38</v>
      </c>
      <c r="B23" s="107"/>
      <c r="C23" s="156">
        <f>C24+C45</f>
        <v>0</v>
      </c>
      <c r="D23" s="156">
        <f aca="true" t="shared" si="0" ref="D23:O23">D24+D45</f>
        <v>0</v>
      </c>
      <c r="E23" s="156">
        <f t="shared" si="0"/>
        <v>0</v>
      </c>
      <c r="F23" s="156">
        <f t="shared" si="0"/>
        <v>0</v>
      </c>
      <c r="G23" s="156">
        <f t="shared" si="0"/>
        <v>0</v>
      </c>
      <c r="H23" s="156">
        <f t="shared" si="0"/>
        <v>0</v>
      </c>
      <c r="I23" s="156">
        <f t="shared" si="0"/>
        <v>0</v>
      </c>
      <c r="J23" s="156">
        <f t="shared" si="0"/>
        <v>0</v>
      </c>
      <c r="K23" s="156">
        <f t="shared" si="0"/>
        <v>0</v>
      </c>
      <c r="L23" s="156">
        <f t="shared" si="0"/>
        <v>0</v>
      </c>
      <c r="M23" s="156">
        <f t="shared" si="0"/>
        <v>0</v>
      </c>
      <c r="N23" s="156">
        <f t="shared" si="0"/>
        <v>0</v>
      </c>
      <c r="O23" s="225">
        <f t="shared" si="0"/>
        <v>0</v>
      </c>
    </row>
    <row r="24" spans="1:15" ht="12.75">
      <c r="A24" s="198" t="s">
        <v>39</v>
      </c>
      <c r="B24" s="199">
        <v>2000</v>
      </c>
      <c r="C24" s="156">
        <f aca="true" t="shared" si="1" ref="C24:N24">SUM(C28+C25+C44)</f>
        <v>0</v>
      </c>
      <c r="D24" s="156">
        <f t="shared" si="1"/>
        <v>0</v>
      </c>
      <c r="E24" s="156">
        <f t="shared" si="1"/>
        <v>0</v>
      </c>
      <c r="F24" s="156">
        <f t="shared" si="1"/>
        <v>0</v>
      </c>
      <c r="G24" s="156">
        <f t="shared" si="1"/>
        <v>0</v>
      </c>
      <c r="H24" s="156">
        <f t="shared" si="1"/>
        <v>0</v>
      </c>
      <c r="I24" s="156">
        <f t="shared" si="1"/>
        <v>0</v>
      </c>
      <c r="J24" s="156">
        <f t="shared" si="1"/>
        <v>0</v>
      </c>
      <c r="K24" s="156">
        <f t="shared" si="1"/>
        <v>0</v>
      </c>
      <c r="L24" s="156">
        <f t="shared" si="1"/>
        <v>0</v>
      </c>
      <c r="M24" s="156">
        <f t="shared" si="1"/>
        <v>0</v>
      </c>
      <c r="N24" s="156">
        <f t="shared" si="1"/>
        <v>0</v>
      </c>
      <c r="O24" s="222">
        <f aca="true" t="shared" si="2" ref="O24:O50">SUM(C24:N24)</f>
        <v>0</v>
      </c>
    </row>
    <row r="25" spans="1:15" ht="18.75">
      <c r="A25" s="200" t="s">
        <v>40</v>
      </c>
      <c r="B25" s="119">
        <v>2100</v>
      </c>
      <c r="C25" s="156">
        <f aca="true" t="shared" si="3" ref="C25:N25">SUM(C26+C27)</f>
        <v>0</v>
      </c>
      <c r="D25" s="156">
        <f t="shared" si="3"/>
        <v>0</v>
      </c>
      <c r="E25" s="156">
        <f t="shared" si="3"/>
        <v>0</v>
      </c>
      <c r="F25" s="156">
        <f t="shared" si="3"/>
        <v>0</v>
      </c>
      <c r="G25" s="156">
        <f t="shared" si="3"/>
        <v>0</v>
      </c>
      <c r="H25" s="156">
        <f t="shared" si="3"/>
        <v>0</v>
      </c>
      <c r="I25" s="156">
        <f t="shared" si="3"/>
        <v>0</v>
      </c>
      <c r="J25" s="156">
        <f t="shared" si="3"/>
        <v>0</v>
      </c>
      <c r="K25" s="156">
        <f t="shared" si="3"/>
        <v>0</v>
      </c>
      <c r="L25" s="156">
        <f t="shared" si="3"/>
        <v>0</v>
      </c>
      <c r="M25" s="156">
        <f t="shared" si="3"/>
        <v>0</v>
      </c>
      <c r="N25" s="156">
        <f t="shared" si="3"/>
        <v>0</v>
      </c>
      <c r="O25" s="222">
        <f t="shared" si="2"/>
        <v>0</v>
      </c>
    </row>
    <row r="26" spans="1:15" ht="12.75">
      <c r="A26" s="201" t="s">
        <v>41</v>
      </c>
      <c r="B26" s="106">
        <v>2111</v>
      </c>
      <c r="C26" s="156"/>
      <c r="D26" s="156"/>
      <c r="E26" s="156"/>
      <c r="F26" s="156"/>
      <c r="G26" s="156"/>
      <c r="H26" s="156"/>
      <c r="I26" s="156"/>
      <c r="J26" s="156">
        <v>0</v>
      </c>
      <c r="K26" s="156">
        <v>0</v>
      </c>
      <c r="L26" s="156">
        <v>0</v>
      </c>
      <c r="M26" s="156"/>
      <c r="N26" s="156"/>
      <c r="O26" s="222">
        <f t="shared" si="2"/>
        <v>0</v>
      </c>
    </row>
    <row r="27" spans="1:15" ht="12.75">
      <c r="A27" s="202" t="s">
        <v>42</v>
      </c>
      <c r="B27" s="119">
        <v>2120</v>
      </c>
      <c r="C27" s="156"/>
      <c r="D27" s="156"/>
      <c r="E27" s="156"/>
      <c r="F27" s="156"/>
      <c r="G27" s="156"/>
      <c r="H27" s="156"/>
      <c r="I27" s="156"/>
      <c r="J27" s="156">
        <v>0</v>
      </c>
      <c r="K27" s="156">
        <v>0</v>
      </c>
      <c r="L27" s="156"/>
      <c r="M27" s="156"/>
      <c r="N27" s="156"/>
      <c r="O27" s="222">
        <f t="shared" si="2"/>
        <v>0</v>
      </c>
    </row>
    <row r="28" spans="1:15" ht="12.75">
      <c r="A28" s="202" t="s">
        <v>43</v>
      </c>
      <c r="B28" s="203">
        <v>2200</v>
      </c>
      <c r="C28" s="156">
        <f aca="true" t="shared" si="4" ref="C28:N28">SUM(C29:C33)</f>
        <v>0</v>
      </c>
      <c r="D28" s="156">
        <f t="shared" si="4"/>
        <v>0</v>
      </c>
      <c r="E28" s="156">
        <f t="shared" si="4"/>
        <v>0</v>
      </c>
      <c r="F28" s="156">
        <f t="shared" si="4"/>
        <v>0</v>
      </c>
      <c r="G28" s="156">
        <f t="shared" si="4"/>
        <v>0</v>
      </c>
      <c r="H28" s="156">
        <f t="shared" si="4"/>
        <v>0</v>
      </c>
      <c r="I28" s="156">
        <f t="shared" si="4"/>
        <v>0</v>
      </c>
      <c r="J28" s="156">
        <f t="shared" si="4"/>
        <v>0</v>
      </c>
      <c r="K28" s="156">
        <f t="shared" si="4"/>
        <v>0</v>
      </c>
      <c r="L28" s="156">
        <f t="shared" si="4"/>
        <v>0</v>
      </c>
      <c r="M28" s="156">
        <f t="shared" si="4"/>
        <v>0</v>
      </c>
      <c r="N28" s="156">
        <f t="shared" si="4"/>
        <v>0</v>
      </c>
      <c r="O28" s="222">
        <f t="shared" si="2"/>
        <v>0</v>
      </c>
    </row>
    <row r="29" spans="1:15" ht="12.75">
      <c r="A29" s="201" t="s">
        <v>44</v>
      </c>
      <c r="B29" s="106">
        <v>2210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222">
        <f t="shared" si="2"/>
        <v>0</v>
      </c>
    </row>
    <row r="30" spans="1:15" ht="12.75">
      <c r="A30" s="201" t="s">
        <v>45</v>
      </c>
      <c r="B30" s="106">
        <v>2230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222">
        <f t="shared" si="2"/>
        <v>0</v>
      </c>
    </row>
    <row r="31" spans="1:15" ht="12.75">
      <c r="A31" s="201" t="s">
        <v>46</v>
      </c>
      <c r="B31" s="106">
        <v>2240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222">
        <f t="shared" si="2"/>
        <v>0</v>
      </c>
    </row>
    <row r="32" spans="1:15" ht="13.5" customHeight="1">
      <c r="A32" s="202" t="s">
        <v>47</v>
      </c>
      <c r="B32" s="203">
        <v>2250</v>
      </c>
      <c r="C32" s="156"/>
      <c r="D32" s="156"/>
      <c r="E32" s="156"/>
      <c r="F32" s="156"/>
      <c r="G32" s="156"/>
      <c r="H32" s="156"/>
      <c r="I32" s="156"/>
      <c r="J32" s="156"/>
      <c r="K32" s="156"/>
      <c r="L32" s="156"/>
      <c r="M32" s="156"/>
      <c r="N32" s="156"/>
      <c r="O32" s="222">
        <f t="shared" si="2"/>
        <v>0</v>
      </c>
    </row>
    <row r="33" spans="1:15" ht="12.75">
      <c r="A33" s="202" t="s">
        <v>48</v>
      </c>
      <c r="B33" s="203">
        <v>2270</v>
      </c>
      <c r="C33" s="156">
        <f>SUM(C34:C38)</f>
        <v>0</v>
      </c>
      <c r="D33" s="156">
        <f aca="true" t="shared" si="5" ref="D33:N33">SUM(D34:D38)</f>
        <v>0</v>
      </c>
      <c r="E33" s="156">
        <f t="shared" si="5"/>
        <v>0</v>
      </c>
      <c r="F33" s="156">
        <f t="shared" si="5"/>
        <v>0</v>
      </c>
      <c r="G33" s="156">
        <f t="shared" si="5"/>
        <v>0</v>
      </c>
      <c r="H33" s="156">
        <f t="shared" si="5"/>
        <v>0</v>
      </c>
      <c r="I33" s="156">
        <f t="shared" si="5"/>
        <v>0</v>
      </c>
      <c r="J33" s="156">
        <f t="shared" si="5"/>
        <v>0</v>
      </c>
      <c r="K33" s="156">
        <f t="shared" si="5"/>
        <v>0</v>
      </c>
      <c r="L33" s="156">
        <f t="shared" si="5"/>
        <v>0</v>
      </c>
      <c r="M33" s="156">
        <f t="shared" si="5"/>
        <v>0</v>
      </c>
      <c r="N33" s="156">
        <f t="shared" si="5"/>
        <v>0</v>
      </c>
      <c r="O33" s="225">
        <f t="shared" si="2"/>
        <v>0</v>
      </c>
    </row>
    <row r="34" spans="1:15" ht="12.75">
      <c r="A34" s="201" t="s">
        <v>49</v>
      </c>
      <c r="B34" s="106">
        <v>2271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225">
        <f t="shared" si="2"/>
        <v>0</v>
      </c>
    </row>
    <row r="35" spans="1:15" ht="12.75">
      <c r="A35" s="201" t="s">
        <v>50</v>
      </c>
      <c r="B35" s="106">
        <v>2272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225">
        <f t="shared" si="2"/>
        <v>0</v>
      </c>
    </row>
    <row r="36" spans="1:15" ht="12.75">
      <c r="A36" s="201" t="s">
        <v>51</v>
      </c>
      <c r="B36" s="106">
        <v>2273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225">
        <f t="shared" si="2"/>
        <v>0</v>
      </c>
    </row>
    <row r="37" spans="1:15" ht="12.75">
      <c r="A37" s="201" t="s">
        <v>52</v>
      </c>
      <c r="B37" s="106">
        <v>2274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225">
        <f t="shared" si="2"/>
        <v>0</v>
      </c>
    </row>
    <row r="38" spans="1:15" ht="12.75">
      <c r="A38" s="201" t="s">
        <v>53</v>
      </c>
      <c r="B38" s="106">
        <v>2275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225">
        <f t="shared" si="2"/>
        <v>0</v>
      </c>
    </row>
    <row r="39" spans="1:15" ht="12.75" customHeight="1">
      <c r="A39" s="205" t="s">
        <v>54</v>
      </c>
      <c r="B39" s="206">
        <v>2280</v>
      </c>
      <c r="C39" s="156">
        <f>SUM(C40)</f>
        <v>0</v>
      </c>
      <c r="D39" s="156">
        <f aca="true" t="shared" si="6" ref="D39:N39">SUM(D40)</f>
        <v>0</v>
      </c>
      <c r="E39" s="156">
        <f t="shared" si="6"/>
        <v>0</v>
      </c>
      <c r="F39" s="156">
        <f t="shared" si="6"/>
        <v>0</v>
      </c>
      <c r="G39" s="156">
        <f t="shared" si="6"/>
        <v>0</v>
      </c>
      <c r="H39" s="156">
        <f t="shared" si="6"/>
        <v>0</v>
      </c>
      <c r="I39" s="156">
        <f t="shared" si="6"/>
        <v>0</v>
      </c>
      <c r="J39" s="156">
        <f t="shared" si="6"/>
        <v>0</v>
      </c>
      <c r="K39" s="156">
        <f t="shared" si="6"/>
        <v>0</v>
      </c>
      <c r="L39" s="156">
        <f t="shared" si="6"/>
        <v>0</v>
      </c>
      <c r="M39" s="156">
        <f t="shared" si="6"/>
        <v>0</v>
      </c>
      <c r="N39" s="156">
        <f t="shared" si="6"/>
        <v>0</v>
      </c>
      <c r="O39" s="225">
        <f t="shared" si="2"/>
        <v>0</v>
      </c>
    </row>
    <row r="40" spans="1:21" s="135" customFormat="1" ht="23.25" customHeight="1">
      <c r="A40" s="207" t="s">
        <v>55</v>
      </c>
      <c r="B40" s="125">
        <v>2282</v>
      </c>
      <c r="C40" s="156">
        <v>0</v>
      </c>
      <c r="D40" s="156">
        <v>0</v>
      </c>
      <c r="E40" s="156">
        <v>0</v>
      </c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225">
        <f t="shared" si="2"/>
        <v>0</v>
      </c>
      <c r="P40"/>
      <c r="Q40"/>
      <c r="R40" s="185"/>
      <c r="S40" s="186"/>
      <c r="T40" s="186"/>
      <c r="U40" s="185"/>
    </row>
    <row r="41" spans="1:15" ht="12.75">
      <c r="A41" s="205" t="s">
        <v>56</v>
      </c>
      <c r="B41" s="206">
        <v>2700</v>
      </c>
      <c r="C41" s="156">
        <f>SUM(C42:C43)</f>
        <v>0</v>
      </c>
      <c r="D41" s="156">
        <f aca="true" t="shared" si="7" ref="D41:N41">SUM(D42:D43)</f>
        <v>0</v>
      </c>
      <c r="E41" s="156">
        <f t="shared" si="7"/>
        <v>0</v>
      </c>
      <c r="F41" s="156">
        <f t="shared" si="7"/>
        <v>0</v>
      </c>
      <c r="G41" s="156">
        <f t="shared" si="7"/>
        <v>0</v>
      </c>
      <c r="H41" s="156">
        <f t="shared" si="7"/>
        <v>0</v>
      </c>
      <c r="I41" s="156">
        <f t="shared" si="7"/>
        <v>0</v>
      </c>
      <c r="J41" s="156">
        <f t="shared" si="7"/>
        <v>0</v>
      </c>
      <c r="K41" s="156">
        <f t="shared" si="7"/>
        <v>0</v>
      </c>
      <c r="L41" s="156">
        <f t="shared" si="7"/>
        <v>0</v>
      </c>
      <c r="M41" s="156">
        <f t="shared" si="7"/>
        <v>0</v>
      </c>
      <c r="N41" s="156">
        <f t="shared" si="7"/>
        <v>0</v>
      </c>
      <c r="O41" s="225">
        <f t="shared" si="2"/>
        <v>0</v>
      </c>
    </row>
    <row r="42" spans="1:15" ht="12.75">
      <c r="A42" s="201" t="s">
        <v>57</v>
      </c>
      <c r="B42" s="106">
        <v>2710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225">
        <f t="shared" si="2"/>
        <v>0</v>
      </c>
    </row>
    <row r="43" spans="1:15" ht="12.75">
      <c r="A43" s="201" t="e">
        <f>-інші виплати населенню</f>
        <v>#NAME?</v>
      </c>
      <c r="B43" s="106">
        <v>2730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225"/>
    </row>
    <row r="44" spans="1:15" ht="12.75">
      <c r="A44" s="201" t="s">
        <v>58</v>
      </c>
      <c r="B44" s="203">
        <v>2800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225">
        <f t="shared" si="2"/>
        <v>0</v>
      </c>
    </row>
    <row r="45" spans="1:15" ht="12.75">
      <c r="A45" s="198" t="s">
        <v>59</v>
      </c>
      <c r="B45" s="208">
        <v>3000</v>
      </c>
      <c r="C45" s="156">
        <f aca="true" t="shared" si="8" ref="C45:N45">C46</f>
        <v>0</v>
      </c>
      <c r="D45" s="156">
        <f t="shared" si="8"/>
        <v>0</v>
      </c>
      <c r="E45" s="156">
        <f t="shared" si="8"/>
        <v>0</v>
      </c>
      <c r="F45" s="156">
        <f t="shared" si="8"/>
        <v>0</v>
      </c>
      <c r="G45" s="156">
        <f t="shared" si="8"/>
        <v>0</v>
      </c>
      <c r="H45" s="156">
        <f t="shared" si="8"/>
        <v>0</v>
      </c>
      <c r="I45" s="156">
        <f t="shared" si="8"/>
        <v>0</v>
      </c>
      <c r="J45" s="156">
        <f t="shared" si="8"/>
        <v>0</v>
      </c>
      <c r="K45" s="156">
        <f t="shared" si="8"/>
        <v>0</v>
      </c>
      <c r="L45" s="156">
        <f t="shared" si="8"/>
        <v>0</v>
      </c>
      <c r="M45" s="156">
        <f t="shared" si="8"/>
        <v>0</v>
      </c>
      <c r="N45" s="156">
        <f t="shared" si="8"/>
        <v>0</v>
      </c>
      <c r="O45" s="225">
        <f t="shared" si="2"/>
        <v>0</v>
      </c>
    </row>
    <row r="46" spans="1:15" ht="12.75">
      <c r="A46" s="109" t="s">
        <v>60</v>
      </c>
      <c r="B46" s="106">
        <v>3100</v>
      </c>
      <c r="C46" s="156">
        <f>C47+C48</f>
        <v>0</v>
      </c>
      <c r="D46" s="156">
        <f aca="true" t="shared" si="9" ref="D46:N46">D47+D48</f>
        <v>0</v>
      </c>
      <c r="E46" s="156">
        <f t="shared" si="9"/>
        <v>0</v>
      </c>
      <c r="F46" s="156">
        <f t="shared" si="9"/>
        <v>0</v>
      </c>
      <c r="G46" s="156">
        <f t="shared" si="9"/>
        <v>0</v>
      </c>
      <c r="H46" s="156">
        <f t="shared" si="9"/>
        <v>0</v>
      </c>
      <c r="I46" s="156">
        <f t="shared" si="9"/>
        <v>0</v>
      </c>
      <c r="J46" s="156">
        <f t="shared" si="9"/>
        <v>0</v>
      </c>
      <c r="K46" s="156">
        <f t="shared" si="9"/>
        <v>0</v>
      </c>
      <c r="L46" s="156">
        <f t="shared" si="9"/>
        <v>0</v>
      </c>
      <c r="M46" s="156">
        <f t="shared" si="9"/>
        <v>0</v>
      </c>
      <c r="N46" s="156">
        <f t="shared" si="9"/>
        <v>0</v>
      </c>
      <c r="O46" s="225">
        <f t="shared" si="2"/>
        <v>0</v>
      </c>
    </row>
    <row r="47" spans="1:15" ht="12.75">
      <c r="A47" s="202" t="s">
        <v>61</v>
      </c>
      <c r="B47" s="203">
        <v>3110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225">
        <f t="shared" si="2"/>
        <v>0</v>
      </c>
    </row>
    <row r="48" spans="1:15" ht="12.75">
      <c r="A48" s="202" t="s">
        <v>62</v>
      </c>
      <c r="B48" s="203">
        <v>3130</v>
      </c>
      <c r="C48" s="156">
        <f aca="true" t="shared" si="10" ref="C48:N48">C50</f>
        <v>0</v>
      </c>
      <c r="D48" s="156">
        <f t="shared" si="10"/>
        <v>0</v>
      </c>
      <c r="E48" s="156">
        <f t="shared" si="10"/>
        <v>0</v>
      </c>
      <c r="F48" s="156">
        <f t="shared" si="10"/>
        <v>0</v>
      </c>
      <c r="G48" s="156">
        <f t="shared" si="10"/>
        <v>0</v>
      </c>
      <c r="H48" s="156">
        <f t="shared" si="10"/>
        <v>0</v>
      </c>
      <c r="I48" s="156">
        <f t="shared" si="10"/>
        <v>0</v>
      </c>
      <c r="J48" s="156">
        <f t="shared" si="10"/>
        <v>0</v>
      </c>
      <c r="K48" s="156">
        <f t="shared" si="10"/>
        <v>0</v>
      </c>
      <c r="L48" s="156">
        <f t="shared" si="10"/>
        <v>0</v>
      </c>
      <c r="M48" s="156">
        <f t="shared" si="10"/>
        <v>0</v>
      </c>
      <c r="N48" s="156">
        <f t="shared" si="10"/>
        <v>0</v>
      </c>
      <c r="O48" s="225">
        <f t="shared" si="2"/>
        <v>0</v>
      </c>
    </row>
    <row r="49" spans="1:15" ht="9.75" customHeight="1">
      <c r="A49" s="201" t="s">
        <v>63</v>
      </c>
      <c r="B49" s="106">
        <v>3131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225">
        <f t="shared" si="2"/>
        <v>0</v>
      </c>
    </row>
    <row r="50" spans="1:15" ht="12.75">
      <c r="A50" s="201" t="s">
        <v>64</v>
      </c>
      <c r="B50" s="106">
        <v>3132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225">
        <f t="shared" si="2"/>
        <v>0</v>
      </c>
    </row>
    <row r="51" spans="1:15" ht="10.5" customHeight="1">
      <c r="A51" s="123" t="s">
        <v>65</v>
      </c>
      <c r="B51" s="203">
        <v>3140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225"/>
    </row>
    <row r="52" spans="1:15" ht="12.75">
      <c r="A52" s="202" t="s">
        <v>66</v>
      </c>
      <c r="B52" s="203">
        <v>3160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225">
        <f>SUM(C52:N52)</f>
        <v>0</v>
      </c>
    </row>
    <row r="53" spans="1:15" ht="12.75">
      <c r="A53" s="198" t="s">
        <v>67</v>
      </c>
      <c r="B53" s="116">
        <v>9000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225">
        <f>SUM(C53:N53)</f>
        <v>0</v>
      </c>
    </row>
    <row r="54" spans="1:15" ht="12" customHeight="1">
      <c r="A54" s="209" t="s">
        <v>68</v>
      </c>
      <c r="B54" s="119"/>
      <c r="C54" s="210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225"/>
    </row>
    <row r="55" spans="1:15" ht="12.75" customHeight="1">
      <c r="A55" s="211" t="s">
        <v>69</v>
      </c>
      <c r="B55" s="119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225"/>
    </row>
    <row r="56" spans="1:15" s="187" customFormat="1" ht="12">
      <c r="A56" s="212" t="s">
        <v>70</v>
      </c>
      <c r="B56" s="213">
        <v>5000</v>
      </c>
      <c r="C56" s="156">
        <f>SUM(C31+C29+C32+C44)</f>
        <v>0</v>
      </c>
      <c r="D56" s="156">
        <f aca="true" t="shared" si="11" ref="D56:N56">SUM(D31+D29+D32+D44)</f>
        <v>0</v>
      </c>
      <c r="E56" s="156">
        <f t="shared" si="11"/>
        <v>0</v>
      </c>
      <c r="F56" s="156">
        <f t="shared" si="11"/>
        <v>0</v>
      </c>
      <c r="G56" s="156">
        <f t="shared" si="11"/>
        <v>0</v>
      </c>
      <c r="H56" s="156">
        <f t="shared" si="11"/>
        <v>0</v>
      </c>
      <c r="I56" s="156">
        <f t="shared" si="11"/>
        <v>0</v>
      </c>
      <c r="J56" s="156">
        <f t="shared" si="11"/>
        <v>0</v>
      </c>
      <c r="K56" s="156">
        <f t="shared" si="11"/>
        <v>0</v>
      </c>
      <c r="L56" s="156">
        <f t="shared" si="11"/>
        <v>0</v>
      </c>
      <c r="M56" s="156">
        <f t="shared" si="11"/>
        <v>0</v>
      </c>
      <c r="N56" s="156">
        <f t="shared" si="11"/>
        <v>0</v>
      </c>
      <c r="O56" s="225">
        <f>SUM(C56:N56)</f>
        <v>0</v>
      </c>
    </row>
    <row r="57" ht="9.75" customHeight="1"/>
    <row r="58" spans="2:14" ht="11.25" customHeight="1">
      <c r="B58" s="373" t="s">
        <v>71</v>
      </c>
      <c r="C58" s="80" t="s">
        <v>72</v>
      </c>
      <c r="D58" s="80"/>
      <c r="E58" s="80"/>
      <c r="F58" s="80"/>
      <c r="G58" s="321"/>
      <c r="H58" s="321"/>
      <c r="I58" s="321"/>
      <c r="J58" s="80"/>
      <c r="K58" s="321"/>
      <c r="L58" s="321" t="s">
        <v>73</v>
      </c>
      <c r="M58" s="321"/>
      <c r="N58" s="321"/>
    </row>
    <row r="59" spans="2:14" ht="13.5" customHeight="1">
      <c r="B59" s="373"/>
      <c r="C59" s="322"/>
      <c r="D59" s="80"/>
      <c r="E59" s="80"/>
      <c r="F59" s="80"/>
      <c r="G59" s="80"/>
      <c r="H59" s="190" t="s">
        <v>7</v>
      </c>
      <c r="I59" s="80"/>
      <c r="J59" s="80"/>
      <c r="K59" s="364" t="s">
        <v>8</v>
      </c>
      <c r="L59" s="364"/>
      <c r="M59" s="364"/>
      <c r="N59" s="364"/>
    </row>
    <row r="60" spans="3:14" ht="12.75">
      <c r="C60" s="322" t="s">
        <v>74</v>
      </c>
      <c r="D60" s="80"/>
      <c r="E60" s="80"/>
      <c r="F60" s="80"/>
      <c r="G60" s="321"/>
      <c r="H60" s="321"/>
      <c r="I60" s="321"/>
      <c r="J60" s="80"/>
      <c r="K60" s="321"/>
      <c r="L60" s="321" t="s">
        <v>92</v>
      </c>
      <c r="M60" s="325"/>
      <c r="N60" s="321"/>
    </row>
    <row r="61" spans="3:14" ht="6.75" customHeight="1">
      <c r="C61" s="322"/>
      <c r="D61" s="80"/>
      <c r="E61" s="80"/>
      <c r="F61" s="80"/>
      <c r="G61" s="80"/>
      <c r="H61" s="190" t="s">
        <v>7</v>
      </c>
      <c r="I61" s="80"/>
      <c r="J61" s="80"/>
      <c r="K61" s="372" t="s">
        <v>8</v>
      </c>
      <c r="L61" s="372"/>
      <c r="M61" s="372"/>
      <c r="N61" s="372"/>
    </row>
    <row r="62" spans="3:14" ht="12.75">
      <c r="C62" s="322"/>
      <c r="D62" s="80"/>
      <c r="E62" s="80"/>
      <c r="F62" s="80"/>
      <c r="G62" s="80"/>
      <c r="H62" s="323"/>
      <c r="I62" s="80"/>
      <c r="J62" s="80"/>
      <c r="K62" s="80"/>
      <c r="L62" s="80"/>
      <c r="M62" s="323"/>
      <c r="N62" s="80"/>
    </row>
    <row r="63" s="188" customFormat="1" ht="15" customHeight="1">
      <c r="A63" s="308" t="str">
        <f>CONCATENATE('розш. помісячн спільні'!A63)</f>
        <v>  "01" 01. 2021р.</v>
      </c>
    </row>
    <row r="64" s="188" customFormat="1" ht="12.75">
      <c r="A64" s="320" t="s">
        <v>11</v>
      </c>
    </row>
    <row r="65" spans="1:14" ht="12.75">
      <c r="A65" s="326"/>
      <c r="B65" s="135"/>
      <c r="C65" s="134"/>
      <c r="D65" s="134"/>
      <c r="E65" s="80"/>
      <c r="F65" s="80"/>
      <c r="G65" s="80"/>
      <c r="H65" s="80"/>
      <c r="I65" s="80"/>
      <c r="J65" s="80"/>
      <c r="K65" s="80"/>
      <c r="L65" s="80"/>
      <c r="M65" s="80"/>
      <c r="N65" s="80"/>
    </row>
    <row r="67" spans="3:4" ht="12.75">
      <c r="C67" s="135"/>
      <c r="D67" s="135"/>
    </row>
    <row r="68" spans="2:15" ht="12.75"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228"/>
    </row>
    <row r="69" spans="2:15" ht="12.75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228"/>
    </row>
    <row r="70" spans="2:15" ht="12.75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228"/>
    </row>
    <row r="71" spans="2:15" ht="12.75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228"/>
    </row>
    <row r="72" spans="2:15" ht="12.75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228"/>
    </row>
    <row r="73" spans="2:15" ht="12.75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228"/>
    </row>
    <row r="74" spans="2:15" ht="12.75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228"/>
    </row>
    <row r="75" spans="2:15" ht="12.75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228"/>
    </row>
    <row r="76" spans="2:15" ht="12.75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228"/>
    </row>
    <row r="77" spans="2:15" ht="12.75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228"/>
    </row>
  </sheetData>
  <sheetProtection/>
  <mergeCells count="22">
    <mergeCell ref="A20:D20"/>
    <mergeCell ref="E20:O20"/>
    <mergeCell ref="K59:N59"/>
    <mergeCell ref="K61:N61"/>
    <mergeCell ref="B58:B59"/>
    <mergeCell ref="B14:N14"/>
    <mergeCell ref="A15:N15"/>
    <mergeCell ref="B16:N16"/>
    <mergeCell ref="A18:D18"/>
    <mergeCell ref="E18:N18"/>
    <mergeCell ref="I9:J9"/>
    <mergeCell ref="I10:J10"/>
    <mergeCell ref="A11:O11"/>
    <mergeCell ref="A13:N13"/>
    <mergeCell ref="I5:O5"/>
    <mergeCell ref="I6:O6"/>
    <mergeCell ref="I7:O7"/>
    <mergeCell ref="N8:O8"/>
    <mergeCell ref="M1:N1"/>
    <mergeCell ref="M2:O2"/>
    <mergeCell ref="I3:O3"/>
    <mergeCell ref="I4:O4"/>
  </mergeCells>
  <printOptions/>
  <pageMargins left="0.7086614173228347" right="0" top="0.15748031496062992" bottom="0.35433070866141736" header="0.31496062992125984" footer="0.31496062992125984"/>
  <pageSetup horizontalDpi="600" verticalDpi="600" orientation="portrait" paperSize="9" scale="85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P65"/>
  <sheetViews>
    <sheetView workbookViewId="0" topLeftCell="A1">
      <selection activeCell="F25" sqref="F25"/>
    </sheetView>
  </sheetViews>
  <sheetFormatPr defaultColWidth="9.25390625" defaultRowHeight="12.75"/>
  <cols>
    <col min="1" max="1" width="27.875" style="188" customWidth="1"/>
    <col min="2" max="2" width="5.125" style="188" customWidth="1"/>
    <col min="3" max="3" width="7.125" style="188" customWidth="1"/>
    <col min="4" max="4" width="7.375" style="188" customWidth="1"/>
    <col min="5" max="5" width="5.75390625" style="188" customWidth="1"/>
    <col min="6" max="6" width="6.00390625" style="188" customWidth="1"/>
    <col min="7" max="8" width="5.00390625" style="188" customWidth="1"/>
    <col min="9" max="10" width="6.25390625" style="188" customWidth="1"/>
    <col min="11" max="11" width="5.25390625" style="188" bestFit="1" customWidth="1"/>
    <col min="12" max="13" width="6.625" style="188" customWidth="1"/>
    <col min="14" max="16384" width="9.125" style="188" bestFit="1" customWidth="1"/>
  </cols>
  <sheetData>
    <row r="1" spans="1:13" ht="33" customHeight="1">
      <c r="A1" s="393" t="s">
        <v>93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3"/>
    </row>
    <row r="2" spans="1:13" s="229" customFormat="1" ht="30.75" customHeight="1">
      <c r="A2" s="394" t="s">
        <v>13</v>
      </c>
      <c r="B2" s="394"/>
      <c r="C2" s="394"/>
      <c r="D2" s="394"/>
      <c r="E2" s="394"/>
      <c r="F2" s="394"/>
      <c r="G2" s="394"/>
      <c r="H2" s="394"/>
      <c r="I2" s="394"/>
      <c r="J2" s="394"/>
      <c r="K2" s="394"/>
      <c r="L2" s="394"/>
      <c r="M2" s="394"/>
    </row>
    <row r="3" spans="1:13" s="229" customFormat="1" ht="11.25" customHeight="1">
      <c r="A3" s="395" t="s">
        <v>94</v>
      </c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</row>
    <row r="4" spans="1:13" s="229" customFormat="1" ht="12.75" customHeight="1">
      <c r="A4" s="396" t="s">
        <v>15</v>
      </c>
      <c r="B4" s="396"/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</row>
    <row r="5" spans="1:13" s="229" customFormat="1" ht="11.25" customHeight="1">
      <c r="A5" s="366" t="s">
        <v>16</v>
      </c>
      <c r="B5" s="366"/>
      <c r="C5" s="366"/>
      <c r="D5" s="366"/>
      <c r="E5" s="366"/>
      <c r="F5" s="366"/>
      <c r="G5" s="366"/>
      <c r="H5" s="366"/>
      <c r="I5" s="366"/>
      <c r="J5" s="366"/>
      <c r="K5" s="366"/>
      <c r="L5" s="366"/>
      <c r="M5" s="366"/>
    </row>
    <row r="6" spans="1:13" s="229" customFormat="1" ht="15">
      <c r="A6" s="397" t="s">
        <v>95</v>
      </c>
      <c r="B6" s="397"/>
      <c r="C6" s="397"/>
      <c r="D6" s="397"/>
      <c r="E6" s="397"/>
      <c r="F6" s="397"/>
      <c r="G6" s="397"/>
      <c r="H6" s="397"/>
      <c r="I6" s="397"/>
      <c r="J6" s="397"/>
      <c r="K6" s="397"/>
      <c r="L6" s="397"/>
      <c r="M6" s="397"/>
    </row>
    <row r="7" spans="1:13" s="230" customFormat="1" ht="16.5" customHeight="1">
      <c r="A7" s="398" t="s">
        <v>96</v>
      </c>
      <c r="B7" s="399"/>
      <c r="C7" s="399"/>
      <c r="D7" s="399"/>
      <c r="E7" s="399"/>
      <c r="F7" s="399"/>
      <c r="G7" s="399"/>
      <c r="H7" s="399"/>
      <c r="I7" s="399"/>
      <c r="J7" s="399"/>
      <c r="K7" s="399"/>
      <c r="L7" s="399"/>
      <c r="M7" s="399"/>
    </row>
    <row r="8" spans="1:13" s="230" customFormat="1" ht="37.5" customHeight="1">
      <c r="A8" s="400" t="s">
        <v>97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</row>
    <row r="9" s="231" customFormat="1" ht="12">
      <c r="K9" s="231" t="s">
        <v>98</v>
      </c>
    </row>
    <row r="10" spans="1:13" s="232" customFormat="1" ht="12.75">
      <c r="A10" s="407" t="s">
        <v>23</v>
      </c>
      <c r="B10" s="410" t="s">
        <v>99</v>
      </c>
      <c r="C10" s="413" t="s">
        <v>100</v>
      </c>
      <c r="D10" s="420" t="s">
        <v>101</v>
      </c>
      <c r="E10" s="421"/>
      <c r="F10" s="421"/>
      <c r="G10" s="421"/>
      <c r="H10" s="421"/>
      <c r="I10" s="420" t="s">
        <v>102</v>
      </c>
      <c r="J10" s="422"/>
      <c r="K10" s="422"/>
      <c r="L10" s="402" t="s">
        <v>103</v>
      </c>
      <c r="M10" s="403"/>
    </row>
    <row r="11" spans="1:13" s="232" customFormat="1" ht="37.5" customHeight="1">
      <c r="A11" s="408"/>
      <c r="B11" s="411"/>
      <c r="C11" s="414"/>
      <c r="D11" s="421"/>
      <c r="E11" s="421"/>
      <c r="F11" s="421"/>
      <c r="G11" s="421"/>
      <c r="H11" s="421"/>
      <c r="I11" s="422"/>
      <c r="J11" s="422"/>
      <c r="K11" s="422"/>
      <c r="L11" s="418" t="s">
        <v>104</v>
      </c>
      <c r="M11" s="419"/>
    </row>
    <row r="12" spans="1:13" s="232" customFormat="1" ht="12.75">
      <c r="A12" s="408"/>
      <c r="B12" s="411"/>
      <c r="C12" s="414"/>
      <c r="D12" s="416" t="s">
        <v>105</v>
      </c>
      <c r="E12" s="404" t="s">
        <v>106</v>
      </c>
      <c r="F12" s="404"/>
      <c r="G12" s="404"/>
      <c r="H12" s="404"/>
      <c r="I12" s="416" t="s">
        <v>105</v>
      </c>
      <c r="J12" s="404" t="s">
        <v>106</v>
      </c>
      <c r="K12" s="404"/>
      <c r="L12" s="419"/>
      <c r="M12" s="419"/>
    </row>
    <row r="13" spans="1:14" s="231" customFormat="1" ht="12">
      <c r="A13" s="409"/>
      <c r="B13" s="412"/>
      <c r="C13" s="415"/>
      <c r="D13" s="417"/>
      <c r="E13" s="240">
        <v>250101</v>
      </c>
      <c r="F13" s="241">
        <v>250102</v>
      </c>
      <c r="G13" s="241">
        <v>250103</v>
      </c>
      <c r="H13" s="241">
        <v>250104</v>
      </c>
      <c r="I13" s="417"/>
      <c r="J13" s="241">
        <v>250201</v>
      </c>
      <c r="K13" s="241">
        <v>250202</v>
      </c>
      <c r="L13" s="309">
        <v>208400</v>
      </c>
      <c r="M13" s="310"/>
      <c r="N13" s="311"/>
    </row>
    <row r="14" spans="1:13" s="229" customFormat="1" ht="15">
      <c r="A14" s="242" t="s">
        <v>107</v>
      </c>
      <c r="B14" s="243" t="s">
        <v>108</v>
      </c>
      <c r="C14" s="243">
        <f aca="true" t="shared" si="0" ref="C14:C48">D14+I14+L14+M14</f>
        <v>0</v>
      </c>
      <c r="D14" s="244">
        <f aca="true" t="shared" si="1" ref="D14:D32">SUM(E14:H14)</f>
        <v>0</v>
      </c>
      <c r="E14" s="243">
        <f>E16</f>
        <v>0</v>
      </c>
      <c r="F14" s="243">
        <f>F16</f>
        <v>0</v>
      </c>
      <c r="G14" s="243">
        <f>G16</f>
        <v>0</v>
      </c>
      <c r="H14" s="243">
        <f>H16</f>
        <v>0</v>
      </c>
      <c r="I14" s="244">
        <f aca="true" t="shared" si="2" ref="I14:I44">SUM(J14:K14)</f>
        <v>0</v>
      </c>
      <c r="J14" s="243">
        <f>J16</f>
        <v>0</v>
      </c>
      <c r="K14" s="243">
        <f>K16</f>
        <v>0</v>
      </c>
      <c r="L14" s="243">
        <f>L16</f>
        <v>0</v>
      </c>
      <c r="M14" s="243">
        <f>M16</f>
        <v>0</v>
      </c>
    </row>
    <row r="15" spans="1:13" s="173" customFormat="1" ht="12.75" hidden="1">
      <c r="A15" s="245" t="s">
        <v>109</v>
      </c>
      <c r="B15" s="243" t="s">
        <v>108</v>
      </c>
      <c r="C15" s="243">
        <f t="shared" si="0"/>
        <v>0</v>
      </c>
      <c r="D15" s="244">
        <f t="shared" si="1"/>
        <v>0</v>
      </c>
      <c r="E15" s="243"/>
      <c r="F15" s="243"/>
      <c r="G15" s="243"/>
      <c r="H15" s="243"/>
      <c r="I15" s="244">
        <f t="shared" si="2"/>
        <v>0</v>
      </c>
      <c r="J15" s="243"/>
      <c r="K15" s="243"/>
      <c r="L15" s="243"/>
      <c r="M15" s="243"/>
    </row>
    <row r="16" spans="1:13" s="173" customFormat="1" ht="23.25" customHeight="1">
      <c r="A16" s="245" t="s">
        <v>110</v>
      </c>
      <c r="B16" s="243" t="s">
        <v>108</v>
      </c>
      <c r="C16" s="243">
        <f t="shared" si="0"/>
        <v>0</v>
      </c>
      <c r="D16" s="244">
        <f t="shared" si="1"/>
        <v>0</v>
      </c>
      <c r="E16" s="243">
        <f>E17</f>
        <v>0</v>
      </c>
      <c r="F16" s="243">
        <f>F17</f>
        <v>0</v>
      </c>
      <c r="G16" s="243">
        <f>G17</f>
        <v>0</v>
      </c>
      <c r="H16" s="243">
        <f>H17</f>
        <v>0</v>
      </c>
      <c r="I16" s="244">
        <f t="shared" si="2"/>
        <v>0</v>
      </c>
      <c r="J16" s="243">
        <f>J17</f>
        <v>0</v>
      </c>
      <c r="K16" s="243">
        <f>K17</f>
        <v>0</v>
      </c>
      <c r="L16" s="243">
        <f>L17</f>
        <v>0</v>
      </c>
      <c r="M16" s="243">
        <f>M17</f>
        <v>0</v>
      </c>
    </row>
    <row r="17" spans="1:16" s="229" customFormat="1" ht="26.25" customHeight="1">
      <c r="A17" s="242" t="s">
        <v>111</v>
      </c>
      <c r="B17" s="243" t="s">
        <v>108</v>
      </c>
      <c r="C17" s="243">
        <f t="shared" si="0"/>
        <v>0</v>
      </c>
      <c r="D17" s="244">
        <f t="shared" si="1"/>
        <v>0</v>
      </c>
      <c r="E17" s="243">
        <f>E18+E42</f>
        <v>0</v>
      </c>
      <c r="F17" s="243">
        <f>F18+F42</f>
        <v>0</v>
      </c>
      <c r="G17" s="243">
        <f>G18+G42</f>
        <v>0</v>
      </c>
      <c r="H17" s="243">
        <f>H18+H42</f>
        <v>0</v>
      </c>
      <c r="I17" s="244">
        <f t="shared" si="2"/>
        <v>0</v>
      </c>
      <c r="J17" s="243">
        <f>J18+J42</f>
        <v>0</v>
      </c>
      <c r="K17" s="243">
        <f>K18+K42</f>
        <v>0</v>
      </c>
      <c r="L17" s="243">
        <f>L18+L42</f>
        <v>0</v>
      </c>
      <c r="M17" s="243">
        <f>M18+M42</f>
        <v>0</v>
      </c>
      <c r="P17" s="229" t="s">
        <v>112</v>
      </c>
    </row>
    <row r="18" spans="1:13" s="233" customFormat="1" ht="15">
      <c r="A18" s="242" t="s">
        <v>113</v>
      </c>
      <c r="B18" s="243">
        <v>2000</v>
      </c>
      <c r="C18" s="243">
        <f t="shared" si="0"/>
        <v>0</v>
      </c>
      <c r="D18" s="244">
        <f t="shared" si="1"/>
        <v>0</v>
      </c>
      <c r="E18" s="243">
        <f>E19+E21+E22+E26+E27+F33+E35+E36</f>
        <v>0</v>
      </c>
      <c r="F18" s="243">
        <f>F19+F21+F22+F26+F27+F33+F35+F36</f>
        <v>0</v>
      </c>
      <c r="G18" s="243">
        <f>G19+G21+G22+G26+G27+G33+G35+G36</f>
        <v>0</v>
      </c>
      <c r="H18" s="243">
        <f>H19+H21+H22+H26+H27+H33+H35+H36</f>
        <v>0</v>
      </c>
      <c r="I18" s="244">
        <f t="shared" si="2"/>
        <v>0</v>
      </c>
      <c r="J18" s="243">
        <f>J19+J21+J22+J26+J27+J33+J35+J36</f>
        <v>0</v>
      </c>
      <c r="K18" s="243">
        <f>K19+K21+K22+K26+K27+K33+K35+K36</f>
        <v>0</v>
      </c>
      <c r="L18" s="243">
        <f>L19+L21+L22+L26+L27+L33+L35+L36</f>
        <v>0</v>
      </c>
      <c r="M18" s="243">
        <f>M19+M21+M22+M26+M27+M33+M35+M36</f>
        <v>0</v>
      </c>
    </row>
    <row r="19" spans="1:14" s="234" customFormat="1" ht="22.5" customHeight="1">
      <c r="A19" s="246" t="s">
        <v>114</v>
      </c>
      <c r="B19" s="247">
        <v>2110</v>
      </c>
      <c r="C19" s="244">
        <f t="shared" si="0"/>
        <v>0</v>
      </c>
      <c r="D19" s="244">
        <f t="shared" si="1"/>
        <v>0</v>
      </c>
      <c r="E19" s="244">
        <f>E20</f>
        <v>0</v>
      </c>
      <c r="F19" s="244">
        <f>F20</f>
        <v>0</v>
      </c>
      <c r="G19" s="244">
        <f>G20</f>
        <v>0</v>
      </c>
      <c r="H19" s="244">
        <f>H20</f>
        <v>0</v>
      </c>
      <c r="I19" s="244">
        <f t="shared" si="2"/>
        <v>0</v>
      </c>
      <c r="J19" s="244">
        <f>J20</f>
        <v>0</v>
      </c>
      <c r="K19" s="244">
        <f>K20</f>
        <v>0</v>
      </c>
      <c r="L19" s="244">
        <f>L20</f>
        <v>0</v>
      </c>
      <c r="M19" s="244">
        <f>M20</f>
        <v>0</v>
      </c>
      <c r="N19" s="229"/>
    </row>
    <row r="20" spans="1:13" s="173" customFormat="1" ht="9" customHeight="1">
      <c r="A20" s="248" t="s">
        <v>115</v>
      </c>
      <c r="B20" s="249">
        <v>2111</v>
      </c>
      <c r="C20" s="243">
        <f t="shared" si="0"/>
        <v>0</v>
      </c>
      <c r="D20" s="244">
        <f t="shared" si="1"/>
        <v>0</v>
      </c>
      <c r="E20" s="243">
        <v>0</v>
      </c>
      <c r="F20" s="243">
        <v>0</v>
      </c>
      <c r="G20" s="243">
        <v>0</v>
      </c>
      <c r="H20" s="243">
        <v>0</v>
      </c>
      <c r="I20" s="244">
        <f t="shared" si="2"/>
        <v>0</v>
      </c>
      <c r="J20" s="243">
        <v>0</v>
      </c>
      <c r="K20" s="243">
        <v>0</v>
      </c>
      <c r="L20" s="243">
        <v>0</v>
      </c>
      <c r="M20" s="243">
        <v>0</v>
      </c>
    </row>
    <row r="21" spans="1:13" s="234" customFormat="1" ht="12" customHeight="1">
      <c r="A21" s="246" t="s">
        <v>42</v>
      </c>
      <c r="B21" s="247">
        <v>2120</v>
      </c>
      <c r="C21" s="250">
        <f t="shared" si="0"/>
        <v>0</v>
      </c>
      <c r="D21" s="250">
        <f t="shared" si="1"/>
        <v>0</v>
      </c>
      <c r="E21" s="250">
        <v>0</v>
      </c>
      <c r="F21" s="250">
        <v>0</v>
      </c>
      <c r="G21" s="250">
        <v>0</v>
      </c>
      <c r="H21" s="250">
        <v>0</v>
      </c>
      <c r="I21" s="250">
        <f t="shared" si="2"/>
        <v>0</v>
      </c>
      <c r="J21" s="250">
        <v>0</v>
      </c>
      <c r="K21" s="250">
        <v>0</v>
      </c>
      <c r="L21" s="250">
        <v>0</v>
      </c>
      <c r="M21" s="250">
        <v>0</v>
      </c>
    </row>
    <row r="22" spans="1:13" s="229" customFormat="1" ht="27">
      <c r="A22" s="251" t="s">
        <v>116</v>
      </c>
      <c r="B22" s="247">
        <v>2200</v>
      </c>
      <c r="C22" s="250">
        <f t="shared" si="0"/>
        <v>0</v>
      </c>
      <c r="D22" s="244">
        <f t="shared" si="1"/>
        <v>0</v>
      </c>
      <c r="E22" s="243">
        <f>SUM(E23:E25)</f>
        <v>0</v>
      </c>
      <c r="F22" s="243">
        <f aca="true" t="shared" si="3" ref="F22:M22">SUM(F23:F34)</f>
        <v>0</v>
      </c>
      <c r="G22" s="250">
        <f t="shared" si="3"/>
        <v>0</v>
      </c>
      <c r="H22" s="250">
        <f t="shared" si="3"/>
        <v>0</v>
      </c>
      <c r="I22" s="250">
        <f t="shared" si="3"/>
        <v>0</v>
      </c>
      <c r="J22" s="250">
        <v>0</v>
      </c>
      <c r="K22" s="250">
        <f t="shared" si="3"/>
        <v>0</v>
      </c>
      <c r="L22" s="250">
        <f t="shared" si="3"/>
        <v>0</v>
      </c>
      <c r="M22" s="250">
        <f t="shared" si="3"/>
        <v>0</v>
      </c>
    </row>
    <row r="23" spans="1:13" s="173" customFormat="1" ht="35.25" customHeight="1">
      <c r="A23" s="248" t="s">
        <v>117</v>
      </c>
      <c r="B23" s="249">
        <v>2210</v>
      </c>
      <c r="C23" s="243">
        <f t="shared" si="0"/>
        <v>0</v>
      </c>
      <c r="D23" s="244">
        <f t="shared" si="1"/>
        <v>0</v>
      </c>
      <c r="E23" s="243">
        <v>0</v>
      </c>
      <c r="F23" s="243"/>
      <c r="G23" s="243">
        <v>0</v>
      </c>
      <c r="H23" s="243">
        <v>0</v>
      </c>
      <c r="I23" s="244">
        <f t="shared" si="2"/>
        <v>0</v>
      </c>
      <c r="J23" s="243">
        <v>0</v>
      </c>
      <c r="K23" s="243">
        <v>0</v>
      </c>
      <c r="L23" s="243">
        <v>0</v>
      </c>
      <c r="M23" s="243">
        <v>0</v>
      </c>
    </row>
    <row r="24" spans="1:13" s="173" customFormat="1" ht="12.75">
      <c r="A24" s="248" t="s">
        <v>118</v>
      </c>
      <c r="B24" s="249">
        <v>2230</v>
      </c>
      <c r="C24" s="243">
        <f t="shared" si="0"/>
        <v>0</v>
      </c>
      <c r="D24" s="244">
        <f t="shared" si="1"/>
        <v>0</v>
      </c>
      <c r="E24" s="243"/>
      <c r="F24" s="243">
        <v>0</v>
      </c>
      <c r="G24" s="243">
        <v>0</v>
      </c>
      <c r="H24" s="243">
        <v>0</v>
      </c>
      <c r="I24" s="244">
        <f t="shared" si="2"/>
        <v>0</v>
      </c>
      <c r="J24" s="243">
        <v>0</v>
      </c>
      <c r="K24" s="243">
        <v>0</v>
      </c>
      <c r="L24" s="243">
        <v>0</v>
      </c>
      <c r="M24" s="243">
        <v>0</v>
      </c>
    </row>
    <row r="25" spans="1:13" s="173" customFormat="1" ht="11.25" customHeight="1">
      <c r="A25" s="248" t="s">
        <v>119</v>
      </c>
      <c r="B25" s="249">
        <v>2240</v>
      </c>
      <c r="C25" s="243">
        <f t="shared" si="0"/>
        <v>0</v>
      </c>
      <c r="D25" s="244">
        <f t="shared" si="1"/>
        <v>0</v>
      </c>
      <c r="E25" s="243">
        <v>0</v>
      </c>
      <c r="F25" s="243">
        <v>0</v>
      </c>
      <c r="G25" s="243"/>
      <c r="H25" s="243">
        <v>0</v>
      </c>
      <c r="I25" s="244">
        <f t="shared" si="2"/>
        <v>0</v>
      </c>
      <c r="J25" s="243">
        <v>0</v>
      </c>
      <c r="K25" s="243">
        <v>0</v>
      </c>
      <c r="L25" s="243">
        <v>0</v>
      </c>
      <c r="M25" s="243">
        <v>0</v>
      </c>
    </row>
    <row r="26" spans="1:13" s="229" customFormat="1" ht="11.25" customHeight="1">
      <c r="A26" s="246" t="s">
        <v>47</v>
      </c>
      <c r="B26" s="247">
        <v>2250</v>
      </c>
      <c r="C26" s="243">
        <f t="shared" si="0"/>
        <v>0</v>
      </c>
      <c r="D26" s="244">
        <f t="shared" si="1"/>
        <v>0</v>
      </c>
      <c r="E26" s="243">
        <v>0</v>
      </c>
      <c r="F26" s="243">
        <v>0</v>
      </c>
      <c r="G26" s="243">
        <v>0</v>
      </c>
      <c r="H26" s="243">
        <v>0</v>
      </c>
      <c r="I26" s="244">
        <f t="shared" si="2"/>
        <v>0</v>
      </c>
      <c r="J26" s="243">
        <v>0</v>
      </c>
      <c r="K26" s="243">
        <v>0</v>
      </c>
      <c r="L26" s="243">
        <v>0</v>
      </c>
      <c r="M26" s="243">
        <v>0</v>
      </c>
    </row>
    <row r="27" spans="1:13" s="233" customFormat="1" ht="23.25" customHeight="1">
      <c r="A27" s="246" t="s">
        <v>120</v>
      </c>
      <c r="B27" s="247">
        <v>2270</v>
      </c>
      <c r="C27" s="250">
        <f t="shared" si="0"/>
        <v>0</v>
      </c>
      <c r="D27" s="250">
        <f t="shared" si="1"/>
        <v>0</v>
      </c>
      <c r="E27" s="250">
        <f>SUM(E28:E32)</f>
        <v>0</v>
      </c>
      <c r="F27" s="250">
        <f>SUM(F28:F32)</f>
        <v>0</v>
      </c>
      <c r="G27" s="250">
        <f>SUM(G28:G32)</f>
        <v>0</v>
      </c>
      <c r="H27" s="250">
        <f>SUM(H28:H32)</f>
        <v>0</v>
      </c>
      <c r="I27" s="250">
        <f t="shared" si="2"/>
        <v>0</v>
      </c>
      <c r="J27" s="250">
        <f>SUM(J28:J32)</f>
        <v>0</v>
      </c>
      <c r="K27" s="250">
        <f>SUM(K28:K32)</f>
        <v>0</v>
      </c>
      <c r="L27" s="250">
        <f>SUM(L28:L32)</f>
        <v>0</v>
      </c>
      <c r="M27" s="250">
        <f>SUM(M28:M32)</f>
        <v>0</v>
      </c>
    </row>
    <row r="28" spans="1:13" s="235" customFormat="1" ht="11.25" customHeight="1">
      <c r="A28" s="248" t="s">
        <v>121</v>
      </c>
      <c r="B28" s="249">
        <v>2271</v>
      </c>
      <c r="C28" s="243">
        <f t="shared" si="0"/>
        <v>0</v>
      </c>
      <c r="D28" s="244">
        <f t="shared" si="1"/>
        <v>0</v>
      </c>
      <c r="E28" s="243">
        <v>0</v>
      </c>
      <c r="F28" s="243">
        <v>0</v>
      </c>
      <c r="G28" s="243">
        <v>0</v>
      </c>
      <c r="H28" s="243">
        <v>0</v>
      </c>
      <c r="I28" s="244">
        <f t="shared" si="2"/>
        <v>0</v>
      </c>
      <c r="J28" s="243">
        <v>0</v>
      </c>
      <c r="K28" s="243">
        <v>0</v>
      </c>
      <c r="L28" s="243">
        <v>0</v>
      </c>
      <c r="M28" s="243">
        <v>0</v>
      </c>
    </row>
    <row r="29" spans="1:13" s="235" customFormat="1" ht="23.25" customHeight="1">
      <c r="A29" s="248" t="s">
        <v>122</v>
      </c>
      <c r="B29" s="249">
        <v>2272</v>
      </c>
      <c r="C29" s="243">
        <f t="shared" si="0"/>
        <v>0</v>
      </c>
      <c r="D29" s="244">
        <f t="shared" si="1"/>
        <v>0</v>
      </c>
      <c r="E29" s="243">
        <v>0</v>
      </c>
      <c r="F29" s="243">
        <v>0</v>
      </c>
      <c r="G29" s="243">
        <v>0</v>
      </c>
      <c r="H29" s="243">
        <v>0</v>
      </c>
      <c r="I29" s="244">
        <f t="shared" si="2"/>
        <v>0</v>
      </c>
      <c r="J29" s="243">
        <v>0</v>
      </c>
      <c r="K29" s="243">
        <v>0</v>
      </c>
      <c r="L29" s="243">
        <v>0</v>
      </c>
      <c r="M29" s="243">
        <v>0</v>
      </c>
    </row>
    <row r="30" spans="1:13" s="173" customFormat="1" ht="11.25" customHeight="1">
      <c r="A30" s="248" t="s">
        <v>123</v>
      </c>
      <c r="B30" s="249">
        <v>2273</v>
      </c>
      <c r="C30" s="243">
        <f t="shared" si="0"/>
        <v>0</v>
      </c>
      <c r="D30" s="244">
        <f t="shared" si="1"/>
        <v>0</v>
      </c>
      <c r="E30" s="243">
        <v>0</v>
      </c>
      <c r="F30" s="243">
        <v>0</v>
      </c>
      <c r="G30" s="243">
        <v>0</v>
      </c>
      <c r="H30" s="243">
        <v>0</v>
      </c>
      <c r="I30" s="244">
        <f t="shared" si="2"/>
        <v>0</v>
      </c>
      <c r="J30" s="243">
        <v>0</v>
      </c>
      <c r="K30" s="243">
        <v>0</v>
      </c>
      <c r="L30" s="243">
        <v>0</v>
      </c>
      <c r="M30" s="243">
        <v>0</v>
      </c>
    </row>
    <row r="31" spans="1:14" s="173" customFormat="1" ht="11.25" customHeight="1">
      <c r="A31" s="248" t="s">
        <v>124</v>
      </c>
      <c r="B31" s="249">
        <v>2274</v>
      </c>
      <c r="C31" s="243">
        <f t="shared" si="0"/>
        <v>0</v>
      </c>
      <c r="D31" s="244">
        <f t="shared" si="1"/>
        <v>0</v>
      </c>
      <c r="E31" s="243">
        <v>0</v>
      </c>
      <c r="F31" s="243">
        <v>0</v>
      </c>
      <c r="G31" s="243">
        <v>0</v>
      </c>
      <c r="H31" s="243">
        <v>0</v>
      </c>
      <c r="I31" s="244">
        <f t="shared" si="2"/>
        <v>0</v>
      </c>
      <c r="J31" s="243">
        <v>0</v>
      </c>
      <c r="K31" s="243">
        <v>0</v>
      </c>
      <c r="L31" s="243">
        <v>0</v>
      </c>
      <c r="M31" s="243">
        <v>0</v>
      </c>
      <c r="N31" s="312"/>
    </row>
    <row r="32" spans="1:13" s="173" customFormat="1" ht="10.5" customHeight="1">
      <c r="A32" s="248" t="s">
        <v>125</v>
      </c>
      <c r="B32" s="249">
        <v>2275</v>
      </c>
      <c r="C32" s="243">
        <f t="shared" si="0"/>
        <v>0</v>
      </c>
      <c r="D32" s="244">
        <f t="shared" si="1"/>
        <v>0</v>
      </c>
      <c r="E32" s="243">
        <v>0</v>
      </c>
      <c r="F32" s="243">
        <v>0</v>
      </c>
      <c r="G32" s="243">
        <v>0</v>
      </c>
      <c r="H32" s="243">
        <v>0</v>
      </c>
      <c r="I32" s="244">
        <f t="shared" si="2"/>
        <v>0</v>
      </c>
      <c r="J32" s="243">
        <v>0</v>
      </c>
      <c r="K32" s="243">
        <v>0</v>
      </c>
      <c r="L32" s="243">
        <v>0</v>
      </c>
      <c r="M32" s="243">
        <v>0</v>
      </c>
    </row>
    <row r="33" spans="1:13" s="229" customFormat="1" ht="36.75">
      <c r="A33" s="252" t="s">
        <v>126</v>
      </c>
      <c r="B33" s="247">
        <v>2280</v>
      </c>
      <c r="C33" s="250">
        <f t="shared" si="0"/>
        <v>0</v>
      </c>
      <c r="D33" s="250">
        <f>SUM(F33:H33)</f>
        <v>0</v>
      </c>
      <c r="E33" s="250">
        <f>D34</f>
        <v>0</v>
      </c>
      <c r="F33" s="250">
        <f>E34</f>
        <v>0</v>
      </c>
      <c r="G33" s="250">
        <f>F34</f>
        <v>0</v>
      </c>
      <c r="H33" s="250">
        <f>G34</f>
        <v>0</v>
      </c>
      <c r="I33" s="250">
        <f t="shared" si="2"/>
        <v>0</v>
      </c>
      <c r="J33" s="250">
        <f>J34</f>
        <v>0</v>
      </c>
      <c r="K33" s="250">
        <f>K34</f>
        <v>0</v>
      </c>
      <c r="L33" s="250">
        <f>L34</f>
        <v>0</v>
      </c>
      <c r="M33" s="250">
        <f>M34</f>
        <v>0</v>
      </c>
    </row>
    <row r="34" spans="1:13" s="229" customFormat="1" ht="51.75">
      <c r="A34" s="248" t="s">
        <v>127</v>
      </c>
      <c r="B34" s="249">
        <v>2282</v>
      </c>
      <c r="C34" s="243">
        <f t="shared" si="0"/>
        <v>0</v>
      </c>
      <c r="D34" s="244">
        <f aca="true" t="shared" si="4" ref="D34:D44">SUM(E34:H34)</f>
        <v>0</v>
      </c>
      <c r="E34" s="243">
        <v>0</v>
      </c>
      <c r="F34" s="243">
        <v>0</v>
      </c>
      <c r="G34" s="243">
        <v>0</v>
      </c>
      <c r="H34" s="243">
        <v>0</v>
      </c>
      <c r="I34" s="244">
        <f t="shared" si="2"/>
        <v>0</v>
      </c>
      <c r="J34" s="243">
        <v>0</v>
      </c>
      <c r="K34" s="243">
        <v>0</v>
      </c>
      <c r="L34" s="243">
        <v>0</v>
      </c>
      <c r="M34" s="243">
        <v>0</v>
      </c>
    </row>
    <row r="35" spans="1:13" s="233" customFormat="1" ht="26.25">
      <c r="A35" s="253" t="s">
        <v>128</v>
      </c>
      <c r="B35" s="254">
        <v>2400</v>
      </c>
      <c r="C35" s="244">
        <f t="shared" si="0"/>
        <v>0</v>
      </c>
      <c r="D35" s="244">
        <f t="shared" si="4"/>
        <v>0</v>
      </c>
      <c r="E35" s="244">
        <v>0</v>
      </c>
      <c r="F35" s="244">
        <v>0</v>
      </c>
      <c r="G35" s="244">
        <v>0</v>
      </c>
      <c r="H35" s="244">
        <v>0</v>
      </c>
      <c r="I35" s="244">
        <f t="shared" si="2"/>
        <v>0</v>
      </c>
      <c r="J35" s="244">
        <v>0</v>
      </c>
      <c r="K35" s="244">
        <v>0</v>
      </c>
      <c r="L35" s="244">
        <v>0</v>
      </c>
      <c r="M35" s="244">
        <v>0</v>
      </c>
    </row>
    <row r="36" spans="1:13" s="234" customFormat="1" ht="14.25">
      <c r="A36" s="255" t="s">
        <v>129</v>
      </c>
      <c r="B36" s="254">
        <v>2600</v>
      </c>
      <c r="C36" s="244">
        <f t="shared" si="0"/>
        <v>0</v>
      </c>
      <c r="D36" s="244">
        <f t="shared" si="4"/>
        <v>0</v>
      </c>
      <c r="E36" s="244">
        <f>E37</f>
        <v>0</v>
      </c>
      <c r="F36" s="244">
        <f>F37</f>
        <v>0</v>
      </c>
      <c r="G36" s="244">
        <f>G37</f>
        <v>0</v>
      </c>
      <c r="H36" s="244">
        <f>H37</f>
        <v>0</v>
      </c>
      <c r="I36" s="244">
        <f t="shared" si="2"/>
        <v>0</v>
      </c>
      <c r="J36" s="244">
        <f>J37</f>
        <v>0</v>
      </c>
      <c r="K36" s="244">
        <f>K37</f>
        <v>0</v>
      </c>
      <c r="L36" s="244">
        <f>L37</f>
        <v>0</v>
      </c>
      <c r="M36" s="244">
        <f>M37</f>
        <v>0</v>
      </c>
    </row>
    <row r="37" spans="1:13" s="233" customFormat="1" ht="15" hidden="1">
      <c r="A37" s="256" t="s">
        <v>56</v>
      </c>
      <c r="B37" s="247">
        <v>2700</v>
      </c>
      <c r="C37" s="243">
        <f t="shared" si="0"/>
        <v>0</v>
      </c>
      <c r="D37" s="244">
        <f t="shared" si="4"/>
        <v>0</v>
      </c>
      <c r="E37" s="257">
        <f>E41</f>
        <v>0</v>
      </c>
      <c r="F37" s="257">
        <v>0</v>
      </c>
      <c r="G37" s="257">
        <f>G41</f>
        <v>0</v>
      </c>
      <c r="H37" s="257">
        <f>H41</f>
        <v>0</v>
      </c>
      <c r="I37" s="244">
        <f t="shared" si="2"/>
        <v>0</v>
      </c>
      <c r="J37" s="257">
        <f>J41</f>
        <v>0</v>
      </c>
      <c r="K37" s="257">
        <f>K41</f>
        <v>0</v>
      </c>
      <c r="L37" s="257">
        <v>0</v>
      </c>
      <c r="M37" s="257">
        <f>M41</f>
        <v>0</v>
      </c>
    </row>
    <row r="38" spans="1:13" s="173" customFormat="1" ht="12.75" hidden="1">
      <c r="A38" s="248" t="s">
        <v>130</v>
      </c>
      <c r="B38" s="249">
        <v>1341</v>
      </c>
      <c r="C38" s="243">
        <f t="shared" si="0"/>
        <v>0</v>
      </c>
      <c r="D38" s="244">
        <f t="shared" si="4"/>
        <v>0</v>
      </c>
      <c r="E38" s="257"/>
      <c r="F38" s="257"/>
      <c r="G38" s="257"/>
      <c r="H38" s="257"/>
      <c r="I38" s="244">
        <f t="shared" si="2"/>
        <v>0</v>
      </c>
      <c r="J38" s="257"/>
      <c r="K38" s="257"/>
      <c r="L38" s="257"/>
      <c r="M38" s="243"/>
    </row>
    <row r="39" spans="1:13" s="173" customFormat="1" ht="12.75" hidden="1">
      <c r="A39" s="248" t="s">
        <v>131</v>
      </c>
      <c r="B39" s="249">
        <v>2730</v>
      </c>
      <c r="C39" s="243"/>
      <c r="D39" s="244"/>
      <c r="E39" s="257"/>
      <c r="F39" s="257"/>
      <c r="G39" s="257"/>
      <c r="H39" s="257"/>
      <c r="I39" s="244"/>
      <c r="J39" s="257"/>
      <c r="K39" s="257"/>
      <c r="L39" s="257"/>
      <c r="M39" s="243"/>
    </row>
    <row r="40" spans="1:13" s="173" customFormat="1" ht="12.75">
      <c r="A40" s="253" t="s">
        <v>132</v>
      </c>
      <c r="B40" s="254">
        <v>3000</v>
      </c>
      <c r="C40" s="244">
        <f>SUM(C41)</f>
        <v>0</v>
      </c>
      <c r="D40" s="244">
        <f aca="true" t="shared" si="5" ref="D40:M41">SUM(D41)</f>
        <v>0</v>
      </c>
      <c r="E40" s="244">
        <f t="shared" si="5"/>
        <v>0</v>
      </c>
      <c r="F40" s="244">
        <f t="shared" si="5"/>
        <v>0</v>
      </c>
      <c r="G40" s="244">
        <f t="shared" si="5"/>
        <v>0</v>
      </c>
      <c r="H40" s="244">
        <f t="shared" si="5"/>
        <v>0</v>
      </c>
      <c r="I40" s="244">
        <f t="shared" si="5"/>
        <v>0</v>
      </c>
      <c r="J40" s="244">
        <f t="shared" si="5"/>
        <v>0</v>
      </c>
      <c r="K40" s="244">
        <f t="shared" si="5"/>
        <v>0</v>
      </c>
      <c r="L40" s="244">
        <f t="shared" si="5"/>
        <v>0</v>
      </c>
      <c r="M40" s="244">
        <f t="shared" si="5"/>
        <v>0</v>
      </c>
    </row>
    <row r="41" spans="1:13" s="173" customFormat="1" ht="21" customHeight="1">
      <c r="A41" s="248" t="s">
        <v>60</v>
      </c>
      <c r="B41" s="249">
        <v>3100</v>
      </c>
      <c r="C41" s="243">
        <f>D41+I41+L41+M41</f>
        <v>0</v>
      </c>
      <c r="D41" s="244">
        <f>SUM(E41:H41)</f>
        <v>0</v>
      </c>
      <c r="E41" s="243">
        <v>0</v>
      </c>
      <c r="F41" s="243">
        <f>SUM(F42)</f>
        <v>0</v>
      </c>
      <c r="G41" s="243">
        <f t="shared" si="5"/>
        <v>0</v>
      </c>
      <c r="H41" s="243">
        <f t="shared" si="5"/>
        <v>0</v>
      </c>
      <c r="I41" s="244">
        <f t="shared" si="5"/>
        <v>0</v>
      </c>
      <c r="J41" s="243">
        <f t="shared" si="5"/>
        <v>0</v>
      </c>
      <c r="K41" s="243">
        <f t="shared" si="5"/>
        <v>0</v>
      </c>
      <c r="L41" s="243">
        <f t="shared" si="5"/>
        <v>0</v>
      </c>
      <c r="M41" s="243">
        <f t="shared" si="5"/>
        <v>0</v>
      </c>
    </row>
    <row r="42" spans="1:13" s="229" customFormat="1" ht="14.25" customHeight="1">
      <c r="A42" s="258" t="s">
        <v>133</v>
      </c>
      <c r="B42" s="254">
        <v>3110</v>
      </c>
      <c r="C42" s="244">
        <f t="shared" si="0"/>
        <v>0</v>
      </c>
      <c r="D42" s="244">
        <f t="shared" si="4"/>
        <v>0</v>
      </c>
      <c r="E42" s="244">
        <f>E43+E50+E51+E52</f>
        <v>0</v>
      </c>
      <c r="F42" s="244">
        <v>0</v>
      </c>
      <c r="G42" s="244">
        <f>G43+G50+G51+G52</f>
        <v>0</v>
      </c>
      <c r="H42" s="244">
        <f>H43+H50+H51+H52</f>
        <v>0</v>
      </c>
      <c r="I42" s="244">
        <f t="shared" si="2"/>
        <v>0</v>
      </c>
      <c r="J42" s="244">
        <f>J43+J50+J51+J52</f>
        <v>0</v>
      </c>
      <c r="K42" s="244">
        <f>K43+K50+K51+K52</f>
        <v>0</v>
      </c>
      <c r="L42" s="244">
        <v>0</v>
      </c>
      <c r="M42" s="244">
        <f>M43+M50+M51+M52</f>
        <v>0</v>
      </c>
    </row>
    <row r="43" spans="1:13" s="233" customFormat="1" ht="15.75" hidden="1">
      <c r="A43" s="259" t="s">
        <v>60</v>
      </c>
      <c r="B43" s="260">
        <v>2100</v>
      </c>
      <c r="C43" s="261">
        <f t="shared" si="0"/>
        <v>0</v>
      </c>
      <c r="D43" s="261">
        <f t="shared" si="4"/>
        <v>0</v>
      </c>
      <c r="E43" s="261">
        <f>E44+E47</f>
        <v>0</v>
      </c>
      <c r="F43" s="261">
        <f>F44+F47</f>
        <v>0</v>
      </c>
      <c r="G43" s="261">
        <f>G44+G47</f>
        <v>0</v>
      </c>
      <c r="H43" s="261">
        <f>H44+H47</f>
        <v>0</v>
      </c>
      <c r="I43" s="261">
        <f t="shared" si="2"/>
        <v>0</v>
      </c>
      <c r="J43" s="313">
        <f>J44+J47</f>
        <v>0</v>
      </c>
      <c r="K43" s="261">
        <f>K44+K47</f>
        <v>0</v>
      </c>
      <c r="L43" s="261">
        <f>L44+L47+L45</f>
        <v>0</v>
      </c>
      <c r="M43" s="261">
        <f>M44+M47</f>
        <v>0</v>
      </c>
    </row>
    <row r="44" spans="1:13" s="234" customFormat="1" ht="36.75" hidden="1">
      <c r="A44" s="262" t="s">
        <v>134</v>
      </c>
      <c r="B44" s="263">
        <v>2110</v>
      </c>
      <c r="C44" s="261">
        <f t="shared" si="0"/>
        <v>0</v>
      </c>
      <c r="D44" s="261">
        <f t="shared" si="4"/>
        <v>0</v>
      </c>
      <c r="E44" s="264"/>
      <c r="F44" s="264"/>
      <c r="G44" s="264"/>
      <c r="H44" s="264"/>
      <c r="I44" s="261">
        <f t="shared" si="2"/>
        <v>0</v>
      </c>
      <c r="J44" s="313"/>
      <c r="K44" s="264"/>
      <c r="L44" s="264"/>
      <c r="M44" s="314"/>
    </row>
    <row r="45" spans="1:13" s="234" customFormat="1" ht="24" hidden="1">
      <c r="A45" s="262" t="s">
        <v>135</v>
      </c>
      <c r="B45" s="265">
        <v>2120</v>
      </c>
      <c r="C45" s="261">
        <f t="shared" si="0"/>
        <v>0</v>
      </c>
      <c r="D45" s="261"/>
      <c r="E45" s="264"/>
      <c r="F45" s="264"/>
      <c r="G45" s="264"/>
      <c r="H45" s="264"/>
      <c r="I45" s="261"/>
      <c r="J45" s="264"/>
      <c r="K45" s="264"/>
      <c r="L45" s="264">
        <f>L46</f>
        <v>0</v>
      </c>
      <c r="M45" s="314"/>
    </row>
    <row r="46" spans="1:13" s="234" customFormat="1" ht="15" hidden="1">
      <c r="A46" s="266" t="s">
        <v>136</v>
      </c>
      <c r="B46" s="267">
        <v>2123</v>
      </c>
      <c r="C46" s="261">
        <f t="shared" si="0"/>
        <v>0</v>
      </c>
      <c r="D46" s="261"/>
      <c r="E46" s="264"/>
      <c r="F46" s="264"/>
      <c r="G46" s="264"/>
      <c r="H46" s="264"/>
      <c r="I46" s="261"/>
      <c r="J46" s="264"/>
      <c r="K46" s="264"/>
      <c r="L46" s="261"/>
      <c r="M46" s="314"/>
    </row>
    <row r="47" spans="1:13" s="233" customFormat="1" ht="15" hidden="1">
      <c r="A47" s="268" t="s">
        <v>62</v>
      </c>
      <c r="B47" s="265">
        <v>2130</v>
      </c>
      <c r="C47" s="261">
        <f t="shared" si="0"/>
        <v>0</v>
      </c>
      <c r="D47" s="261">
        <f>SUM(E47:H47)</f>
        <v>0</v>
      </c>
      <c r="E47" s="261">
        <f>SUM(E48:E48)</f>
        <v>0</v>
      </c>
      <c r="F47" s="261">
        <f>SUM(F48:F48)</f>
        <v>0</v>
      </c>
      <c r="G47" s="261">
        <f>SUM(G48:G48)</f>
        <v>0</v>
      </c>
      <c r="H47" s="261">
        <f>SUM(H48:H48)</f>
        <v>0</v>
      </c>
      <c r="I47" s="261">
        <f>SUM(J47:K47)</f>
        <v>0</v>
      </c>
      <c r="J47" s="261">
        <f>SUM(J48:J48)</f>
        <v>0</v>
      </c>
      <c r="K47" s="261">
        <f>SUM(K48:K48)</f>
        <v>0</v>
      </c>
      <c r="L47" s="261">
        <f>SUM(L48:L48)</f>
        <v>0</v>
      </c>
      <c r="M47" s="261">
        <f>SUM(M48:M48)</f>
        <v>0</v>
      </c>
    </row>
    <row r="48" spans="1:13" s="173" customFormat="1" ht="25.5" hidden="1">
      <c r="A48" s="269" t="s">
        <v>137</v>
      </c>
      <c r="B48" s="270">
        <v>2133</v>
      </c>
      <c r="C48" s="261">
        <f t="shared" si="0"/>
        <v>0</v>
      </c>
      <c r="D48" s="261">
        <f>SUM(E48:H48)</f>
        <v>0</v>
      </c>
      <c r="E48" s="261"/>
      <c r="F48" s="261"/>
      <c r="G48" s="261"/>
      <c r="H48" s="261"/>
      <c r="I48" s="261">
        <f>SUM(J48:K48)</f>
        <v>0</v>
      </c>
      <c r="J48" s="261"/>
      <c r="K48" s="261"/>
      <c r="L48" s="261"/>
      <c r="M48" s="315"/>
    </row>
    <row r="49" spans="1:13" s="173" customFormat="1" ht="12.75" hidden="1">
      <c r="A49" s="271" t="s">
        <v>138</v>
      </c>
      <c r="B49" s="270">
        <v>2140</v>
      </c>
      <c r="C49" s="261"/>
      <c r="D49" s="261"/>
      <c r="E49" s="261"/>
      <c r="F49" s="261"/>
      <c r="G49" s="261"/>
      <c r="H49" s="261"/>
      <c r="I49" s="261"/>
      <c r="J49" s="261"/>
      <c r="K49" s="261"/>
      <c r="L49" s="261"/>
      <c r="M49" s="315"/>
    </row>
    <row r="50" spans="1:13" s="229" customFormat="1" ht="24.75" hidden="1">
      <c r="A50" s="272" t="s">
        <v>139</v>
      </c>
      <c r="B50" s="273">
        <v>2200</v>
      </c>
      <c r="C50" s="261">
        <f>D50+I50+L50+M50</f>
        <v>0</v>
      </c>
      <c r="D50" s="261">
        <f>SUM(E50:H50)</f>
        <v>0</v>
      </c>
      <c r="E50" s="261"/>
      <c r="F50" s="261"/>
      <c r="G50" s="261"/>
      <c r="H50" s="261"/>
      <c r="I50" s="261">
        <f>SUM(J50:K50)</f>
        <v>0</v>
      </c>
      <c r="J50" s="261"/>
      <c r="K50" s="261"/>
      <c r="L50" s="261"/>
      <c r="M50" s="315"/>
    </row>
    <row r="51" spans="1:13" s="233" customFormat="1" ht="24.75" hidden="1">
      <c r="A51" s="272" t="s">
        <v>140</v>
      </c>
      <c r="B51" s="273">
        <v>2300</v>
      </c>
      <c r="C51" s="261">
        <f>D51+I51+L51+M51</f>
        <v>0</v>
      </c>
      <c r="D51" s="261">
        <f>SUM(E51:H51)</f>
        <v>0</v>
      </c>
      <c r="E51" s="261"/>
      <c r="F51" s="261"/>
      <c r="G51" s="261"/>
      <c r="H51" s="261"/>
      <c r="I51" s="261">
        <f>SUM(J51:K51)</f>
        <v>0</v>
      </c>
      <c r="J51" s="261"/>
      <c r="K51" s="261"/>
      <c r="L51" s="261"/>
      <c r="M51" s="316"/>
    </row>
    <row r="52" spans="1:13" s="229" customFormat="1" ht="15" hidden="1">
      <c r="A52" s="272" t="s">
        <v>141</v>
      </c>
      <c r="B52" s="273">
        <v>2400</v>
      </c>
      <c r="C52" s="261">
        <f>D52+I52+L52+M52</f>
        <v>0</v>
      </c>
      <c r="D52" s="261">
        <f>SUM(E52:H52)</f>
        <v>0</v>
      </c>
      <c r="E52" s="264"/>
      <c r="F52" s="264"/>
      <c r="G52" s="264"/>
      <c r="H52" s="264"/>
      <c r="I52" s="261">
        <f>SUM(J52:K52)</f>
        <v>0</v>
      </c>
      <c r="J52" s="264"/>
      <c r="K52" s="264"/>
      <c r="L52" s="264"/>
      <c r="M52" s="315"/>
    </row>
    <row r="53" spans="1:12" s="236" customFormat="1" ht="24" hidden="1">
      <c r="A53" s="274" t="s">
        <v>142</v>
      </c>
      <c r="B53" s="275">
        <v>4000</v>
      </c>
      <c r="C53" s="276">
        <f>D53+I53+L53+M53</f>
        <v>0</v>
      </c>
      <c r="D53" s="276">
        <f>SUM(E53:H53)</f>
        <v>0</v>
      </c>
      <c r="E53" s="277"/>
      <c r="F53" s="277"/>
      <c r="G53" s="277"/>
      <c r="H53" s="277"/>
      <c r="I53" s="276">
        <f>SUM(J53:K53)</f>
        <v>0</v>
      </c>
      <c r="J53" s="277"/>
      <c r="K53" s="277"/>
      <c r="L53" s="277"/>
    </row>
    <row r="54" spans="1:13" s="236" customFormat="1" ht="15" hidden="1">
      <c r="A54" s="259" t="s">
        <v>68</v>
      </c>
      <c r="B54" s="273">
        <v>4110</v>
      </c>
      <c r="C54" s="261"/>
      <c r="D54" s="261"/>
      <c r="E54" s="278"/>
      <c r="F54" s="278"/>
      <c r="G54" s="278"/>
      <c r="H54" s="278"/>
      <c r="I54" s="261"/>
      <c r="J54" s="278"/>
      <c r="K54" s="278"/>
      <c r="L54" s="278"/>
      <c r="M54" s="317"/>
    </row>
    <row r="55" spans="1:13" s="236" customFormat="1" ht="15" hidden="1">
      <c r="A55" s="259" t="s">
        <v>69</v>
      </c>
      <c r="B55" s="273">
        <v>4210</v>
      </c>
      <c r="C55" s="261"/>
      <c r="D55" s="261"/>
      <c r="E55" s="278"/>
      <c r="F55" s="278"/>
      <c r="G55" s="278"/>
      <c r="H55" s="278"/>
      <c r="I55" s="261"/>
      <c r="J55" s="278"/>
      <c r="K55" s="278"/>
      <c r="L55" s="278"/>
      <c r="M55" s="317"/>
    </row>
    <row r="56" spans="1:13" s="236" customFormat="1" ht="9.75" customHeight="1">
      <c r="A56" s="279"/>
      <c r="B56" s="280"/>
      <c r="C56" s="281"/>
      <c r="D56" s="281"/>
      <c r="E56" s="282"/>
      <c r="F56" s="282"/>
      <c r="G56" s="282"/>
      <c r="H56" s="282"/>
      <c r="I56" s="281"/>
      <c r="J56" s="282"/>
      <c r="K56" s="282"/>
      <c r="L56" s="282"/>
      <c r="M56" s="238"/>
    </row>
    <row r="57" spans="1:12" s="237" customFormat="1" ht="12.75" customHeight="1">
      <c r="A57" s="283"/>
      <c r="B57" s="284"/>
      <c r="C57" s="285"/>
      <c r="D57" s="285"/>
      <c r="E57" s="286"/>
      <c r="F57" s="286"/>
      <c r="G57" s="286"/>
      <c r="H57" s="286"/>
      <c r="I57" s="286"/>
      <c r="J57" s="286" t="s">
        <v>73</v>
      </c>
      <c r="K57" s="286"/>
      <c r="L57" s="318"/>
    </row>
    <row r="58" spans="1:12" s="238" customFormat="1" ht="15.75" customHeight="1">
      <c r="A58" s="287" t="s">
        <v>72</v>
      </c>
      <c r="B58" s="288"/>
      <c r="C58" s="289"/>
      <c r="D58" s="289"/>
      <c r="E58" s="290" t="s">
        <v>143</v>
      </c>
      <c r="F58" s="290"/>
      <c r="G58" s="290"/>
      <c r="H58" s="290"/>
      <c r="I58" s="319"/>
      <c r="J58" s="405" t="s">
        <v>8</v>
      </c>
      <c r="K58" s="405"/>
      <c r="L58" s="282"/>
    </row>
    <row r="59" spans="1:11" ht="12.75" customHeight="1">
      <c r="A59" s="291"/>
      <c r="B59" s="292"/>
      <c r="C59" s="293"/>
      <c r="D59" s="294"/>
      <c r="E59" s="286"/>
      <c r="F59" s="286"/>
      <c r="G59" s="286"/>
      <c r="H59" s="286"/>
      <c r="I59" s="286"/>
      <c r="J59" s="286" t="s">
        <v>75</v>
      </c>
      <c r="K59" s="286"/>
    </row>
    <row r="60" spans="1:11" s="239" customFormat="1" ht="18.75" customHeight="1">
      <c r="A60" s="295" t="s">
        <v>74</v>
      </c>
      <c r="B60" s="296"/>
      <c r="C60" s="297"/>
      <c r="D60" s="297"/>
      <c r="E60" s="290" t="s">
        <v>143</v>
      </c>
      <c r="F60" s="290"/>
      <c r="G60" s="290"/>
      <c r="H60" s="290"/>
      <c r="I60" s="319"/>
      <c r="J60" s="405" t="s">
        <v>8</v>
      </c>
      <c r="K60" s="405"/>
    </row>
    <row r="61" spans="1:11" ht="12" customHeight="1">
      <c r="A61" s="298"/>
      <c r="B61" s="292"/>
      <c r="C61" s="292"/>
      <c r="D61" s="292"/>
      <c r="E61" s="299"/>
      <c r="F61" s="299"/>
      <c r="G61" s="299"/>
      <c r="H61" s="299"/>
      <c r="I61" s="299"/>
      <c r="J61" s="299"/>
      <c r="K61" s="299"/>
    </row>
    <row r="62" spans="1:11" s="239" customFormat="1" ht="9" customHeight="1">
      <c r="A62" s="300"/>
      <c r="B62" s="301"/>
      <c r="C62" s="301"/>
      <c r="D62" s="301"/>
      <c r="E62" s="302"/>
      <c r="F62" s="303"/>
      <c r="G62" s="303"/>
      <c r="H62" s="303"/>
      <c r="I62" s="303"/>
      <c r="J62" s="406"/>
      <c r="K62" s="406"/>
    </row>
    <row r="63" spans="1:12" ht="5.25" customHeight="1" hidden="1">
      <c r="A63"/>
      <c r="B63" s="304"/>
      <c r="C63" s="305"/>
      <c r="D63" s="306"/>
      <c r="E63" s="306"/>
      <c r="F63" s="307"/>
      <c r="G63" s="307"/>
      <c r="H63" s="307"/>
      <c r="I63" s="307"/>
      <c r="J63" s="307"/>
      <c r="K63" s="307"/>
      <c r="L63" s="307"/>
    </row>
    <row r="64" ht="15" customHeight="1">
      <c r="A64" s="308" t="str">
        <f>CONCATENATE('розш. помісячн спільні'!A63)</f>
        <v>  "01" 01. 2021р.</v>
      </c>
    </row>
    <row r="65" ht="12.75">
      <c r="A65" s="320" t="s">
        <v>11</v>
      </c>
    </row>
  </sheetData>
  <sheetProtection/>
  <mergeCells count="22">
    <mergeCell ref="J60:K60"/>
    <mergeCell ref="J62:K62"/>
    <mergeCell ref="A10:A13"/>
    <mergeCell ref="B10:B13"/>
    <mergeCell ref="C10:C13"/>
    <mergeCell ref="D12:D13"/>
    <mergeCell ref="I12:I13"/>
    <mergeCell ref="D10:H11"/>
    <mergeCell ref="I10:K11"/>
    <mergeCell ref="L10:M10"/>
    <mergeCell ref="E12:H12"/>
    <mergeCell ref="J12:K12"/>
    <mergeCell ref="J58:K58"/>
    <mergeCell ref="L11:M12"/>
    <mergeCell ref="A5:M5"/>
    <mergeCell ref="A6:M6"/>
    <mergeCell ref="A7:M7"/>
    <mergeCell ref="A8:M8"/>
    <mergeCell ref="A1:M1"/>
    <mergeCell ref="A2:M2"/>
    <mergeCell ref="A3:M3"/>
    <mergeCell ref="A4:M4"/>
  </mergeCells>
  <printOptions/>
  <pageMargins left="0.8" right="0.19" top="0.22" bottom="0.35" header="0.2" footer="0.22999999999999998"/>
  <pageSetup horizontalDpi="600" verticalDpi="6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U77"/>
  <sheetViews>
    <sheetView workbookViewId="0" topLeftCell="A40">
      <selection activeCell="A63" sqref="A63:B65"/>
    </sheetView>
  </sheetViews>
  <sheetFormatPr defaultColWidth="9.125" defaultRowHeight="12.75"/>
  <cols>
    <col min="1" max="1" width="21.625" style="0" customWidth="1"/>
    <col min="2" max="2" width="5.125" style="0" customWidth="1"/>
    <col min="3" max="3" width="7.375" style="0" customWidth="1"/>
    <col min="4" max="4" width="6.25390625" style="0" customWidth="1"/>
    <col min="5" max="5" width="5.625" style="0" customWidth="1"/>
    <col min="6" max="6" width="4.875" style="0" customWidth="1"/>
    <col min="7" max="7" width="5.375" style="0" customWidth="1"/>
    <col min="8" max="8" width="5.00390625" style="0" customWidth="1"/>
    <col min="9" max="9" width="4.625" style="0" customWidth="1"/>
    <col min="10" max="10" width="4.875" style="0" customWidth="1"/>
    <col min="11" max="11" width="5.125" style="0" customWidth="1"/>
    <col min="12" max="13" width="4.375" style="0" customWidth="1"/>
    <col min="14" max="14" width="6.375" style="0" customWidth="1"/>
    <col min="15" max="15" width="8.875" style="189" customWidth="1"/>
  </cols>
  <sheetData>
    <row r="1" spans="9:15" ht="15.75">
      <c r="I1" s="174" t="s">
        <v>0</v>
      </c>
      <c r="J1" s="139"/>
      <c r="K1" s="135"/>
      <c r="M1" s="355">
        <f>SUM(O23)</f>
        <v>8000</v>
      </c>
      <c r="N1" s="355"/>
      <c r="O1" s="215" t="s">
        <v>1</v>
      </c>
    </row>
    <row r="2" spans="9:15" ht="9.75" customHeight="1">
      <c r="I2" s="174"/>
      <c r="J2" s="139"/>
      <c r="M2" s="356" t="s">
        <v>2</v>
      </c>
      <c r="N2" s="356"/>
      <c r="O2" s="356"/>
    </row>
    <row r="3" spans="9:15" ht="32.25" customHeight="1">
      <c r="I3" s="357" t="s">
        <v>144</v>
      </c>
      <c r="J3" s="357"/>
      <c r="K3" s="357"/>
      <c r="L3" s="357"/>
      <c r="M3" s="357"/>
      <c r="N3" s="357"/>
      <c r="O3" s="357"/>
    </row>
    <row r="4" spans="9:15" ht="9.75" customHeight="1">
      <c r="I4" s="358" t="s">
        <v>4</v>
      </c>
      <c r="J4" s="358"/>
      <c r="K4" s="358"/>
      <c r="L4" s="358"/>
      <c r="M4" s="358"/>
      <c r="N4" s="358"/>
      <c r="O4" s="358"/>
    </row>
    <row r="5" spans="9:15" ht="36.75" customHeight="1">
      <c r="I5" s="423" t="s">
        <v>78</v>
      </c>
      <c r="J5" s="423"/>
      <c r="K5" s="423"/>
      <c r="L5" s="423"/>
      <c r="M5" s="423"/>
      <c r="N5" s="423"/>
      <c r="O5" s="423"/>
    </row>
    <row r="6" spans="9:15" ht="10.5" customHeight="1">
      <c r="I6" s="360" t="s">
        <v>6</v>
      </c>
      <c r="J6" s="360"/>
      <c r="K6" s="360"/>
      <c r="L6" s="360"/>
      <c r="M6" s="360"/>
      <c r="N6" s="360"/>
      <c r="O6" s="360"/>
    </row>
    <row r="7" spans="9:15" ht="14.25" customHeight="1">
      <c r="I7" s="361" t="s">
        <v>145</v>
      </c>
      <c r="J7" s="361"/>
      <c r="K7" s="361"/>
      <c r="L7" s="361"/>
      <c r="M7" s="361"/>
      <c r="N7" s="361"/>
      <c r="O7" s="361"/>
    </row>
    <row r="8" spans="9:15" ht="8.25" customHeight="1">
      <c r="I8" s="178"/>
      <c r="J8" s="179"/>
      <c r="K8" s="178" t="s">
        <v>7</v>
      </c>
      <c r="N8" s="356" t="s">
        <v>8</v>
      </c>
      <c r="O8" s="356"/>
    </row>
    <row r="9" spans="9:13" ht="12.75">
      <c r="I9" s="392"/>
      <c r="J9" s="392"/>
      <c r="K9" s="392"/>
      <c r="M9" s="140" t="s">
        <v>10</v>
      </c>
    </row>
    <row r="10" spans="9:10" ht="8.25" customHeight="1">
      <c r="I10" s="216" t="s">
        <v>11</v>
      </c>
      <c r="J10" s="216"/>
    </row>
    <row r="11" spans="1:21" s="135" customFormat="1" ht="30.75" customHeight="1">
      <c r="A11" s="362" t="s">
        <v>12</v>
      </c>
      <c r="B11" s="362"/>
      <c r="C11" s="362"/>
      <c r="D11" s="362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/>
      <c r="Q11"/>
      <c r="R11" s="185"/>
      <c r="S11" s="186"/>
      <c r="T11" s="186"/>
      <c r="U11" s="185"/>
    </row>
    <row r="13" spans="1:15" ht="33.75" customHeight="1">
      <c r="A13" s="363" t="s">
        <v>13</v>
      </c>
      <c r="B13" s="363"/>
      <c r="C13" s="363"/>
      <c r="D13" s="363"/>
      <c r="E13" s="363"/>
      <c r="F13" s="363"/>
      <c r="G13" s="363"/>
      <c r="H13" s="363"/>
      <c r="I13" s="363"/>
      <c r="J13" s="363"/>
      <c r="K13" s="363"/>
      <c r="L13" s="363"/>
      <c r="M13" s="363"/>
      <c r="N13" s="363"/>
      <c r="O13" s="217"/>
    </row>
    <row r="14" spans="1:14" ht="12.75">
      <c r="A14" s="80"/>
      <c r="B14" s="364" t="s">
        <v>14</v>
      </c>
      <c r="C14" s="364"/>
      <c r="D14" s="364"/>
      <c r="E14" s="364"/>
      <c r="F14" s="364"/>
      <c r="G14" s="364"/>
      <c r="H14" s="364"/>
      <c r="I14" s="364"/>
      <c r="J14" s="364"/>
      <c r="K14" s="364"/>
      <c r="L14" s="364"/>
      <c r="M14" s="364"/>
      <c r="N14" s="364"/>
    </row>
    <row r="15" spans="1:14" ht="12.75">
      <c r="A15" s="365" t="s">
        <v>15</v>
      </c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</row>
    <row r="16" spans="2:14" ht="12.75">
      <c r="B16" s="366" t="s">
        <v>16</v>
      </c>
      <c r="C16" s="366"/>
      <c r="D16" s="366"/>
      <c r="E16" s="366"/>
      <c r="F16" s="366"/>
      <c r="G16" s="366"/>
      <c r="H16" s="366"/>
      <c r="I16" s="366"/>
      <c r="J16" s="366"/>
      <c r="K16" s="366"/>
      <c r="L16" s="366"/>
      <c r="M16" s="366"/>
      <c r="N16" s="366"/>
    </row>
    <row r="17" spans="1:12" ht="12.75">
      <c r="A17" s="191" t="s">
        <v>17</v>
      </c>
      <c r="B17" s="169"/>
      <c r="C17" s="169"/>
      <c r="D17" s="169"/>
      <c r="E17" s="169"/>
      <c r="F17" s="169"/>
      <c r="G17" s="169"/>
      <c r="H17" s="170" t="s">
        <v>18</v>
      </c>
      <c r="I17" s="169"/>
      <c r="J17" s="169"/>
      <c r="K17" s="169"/>
      <c r="L17" s="169"/>
    </row>
    <row r="18" spans="1:15" ht="25.5" customHeight="1">
      <c r="A18" s="370" t="s">
        <v>19</v>
      </c>
      <c r="B18" s="370"/>
      <c r="C18" s="370"/>
      <c r="D18" s="370"/>
      <c r="E18" s="384" t="s">
        <v>80</v>
      </c>
      <c r="F18" s="385"/>
      <c r="G18" s="385"/>
      <c r="H18" s="385"/>
      <c r="I18" s="385"/>
      <c r="J18" s="385"/>
      <c r="K18" s="385"/>
      <c r="L18" s="385"/>
      <c r="M18" s="385"/>
      <c r="N18" s="385"/>
      <c r="O18" s="218"/>
    </row>
    <row r="19" spans="1:15" ht="6" customHeight="1">
      <c r="A19" s="192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19"/>
    </row>
    <row r="20" spans="1:15" ht="39" customHeight="1">
      <c r="A20" s="370" t="s">
        <v>90</v>
      </c>
      <c r="B20" s="370"/>
      <c r="C20" s="370"/>
      <c r="D20" s="370"/>
      <c r="E20" s="371" t="s">
        <v>146</v>
      </c>
      <c r="F20" s="371"/>
      <c r="G20" s="371"/>
      <c r="H20" s="371"/>
      <c r="I20" s="371"/>
      <c r="J20" s="371"/>
      <c r="K20" s="371"/>
      <c r="L20" s="371"/>
      <c r="M20" s="371"/>
      <c r="N20" s="371"/>
      <c r="O20" s="371"/>
    </row>
    <row r="21" spans="1:12" ht="6.75" customHeight="1">
      <c r="A21" s="191"/>
      <c r="B21" s="193"/>
      <c r="G21" s="194"/>
      <c r="H21" s="185"/>
      <c r="I21" s="135"/>
      <c r="J21" s="135"/>
      <c r="K21" s="135"/>
      <c r="L21" s="135"/>
    </row>
    <row r="22" spans="1:15" ht="46.5">
      <c r="A22" s="195" t="s">
        <v>23</v>
      </c>
      <c r="B22" s="35" t="s">
        <v>24</v>
      </c>
      <c r="C22" s="196" t="s">
        <v>25</v>
      </c>
      <c r="D22" s="196" t="s">
        <v>26</v>
      </c>
      <c r="E22" s="196" t="s">
        <v>27</v>
      </c>
      <c r="F22" s="196" t="s">
        <v>28</v>
      </c>
      <c r="G22" s="196" t="s">
        <v>29</v>
      </c>
      <c r="H22" s="196" t="s">
        <v>30</v>
      </c>
      <c r="I22" s="196" t="s">
        <v>31</v>
      </c>
      <c r="J22" s="196" t="s">
        <v>32</v>
      </c>
      <c r="K22" s="220" t="s">
        <v>33</v>
      </c>
      <c r="L22" s="196" t="s">
        <v>34</v>
      </c>
      <c r="M22" s="220" t="s">
        <v>35</v>
      </c>
      <c r="N22" s="196" t="s">
        <v>36</v>
      </c>
      <c r="O22" s="221" t="s">
        <v>37</v>
      </c>
    </row>
    <row r="23" spans="1:15" ht="22.5">
      <c r="A23" s="197" t="s">
        <v>38</v>
      </c>
      <c r="B23" s="107"/>
      <c r="C23" s="156">
        <f>C24+C45+C39</f>
        <v>800</v>
      </c>
      <c r="D23" s="156">
        <f aca="true" t="shared" si="0" ref="D23:O23">D24+D45+D39</f>
        <v>800</v>
      </c>
      <c r="E23" s="156">
        <f t="shared" si="0"/>
        <v>1600</v>
      </c>
      <c r="F23" s="156">
        <f t="shared" si="0"/>
        <v>800</v>
      </c>
      <c r="G23" s="156">
        <f t="shared" si="0"/>
        <v>800</v>
      </c>
      <c r="H23" s="156">
        <f t="shared" si="0"/>
        <v>0</v>
      </c>
      <c r="I23" s="156">
        <f t="shared" si="0"/>
        <v>0</v>
      </c>
      <c r="J23" s="156">
        <f t="shared" si="0"/>
        <v>0</v>
      </c>
      <c r="K23" s="156">
        <f t="shared" si="0"/>
        <v>1600</v>
      </c>
      <c r="L23" s="156">
        <f t="shared" si="0"/>
        <v>1600</v>
      </c>
      <c r="M23" s="156">
        <f t="shared" si="0"/>
        <v>0</v>
      </c>
      <c r="N23" s="156">
        <f t="shared" si="0"/>
        <v>0</v>
      </c>
      <c r="O23" s="156">
        <f t="shared" si="0"/>
        <v>8000</v>
      </c>
    </row>
    <row r="24" spans="1:15" ht="12.75">
      <c r="A24" s="198" t="s">
        <v>39</v>
      </c>
      <c r="B24" s="199">
        <v>2000</v>
      </c>
      <c r="C24" s="156">
        <f aca="true" t="shared" si="1" ref="C24:N24">SUM(C28+C25+C44)</f>
        <v>800</v>
      </c>
      <c r="D24" s="156">
        <f t="shared" si="1"/>
        <v>800</v>
      </c>
      <c r="E24" s="156">
        <f t="shared" si="1"/>
        <v>1600</v>
      </c>
      <c r="F24" s="156">
        <f t="shared" si="1"/>
        <v>800</v>
      </c>
      <c r="G24" s="156">
        <f t="shared" si="1"/>
        <v>800</v>
      </c>
      <c r="H24" s="156">
        <f t="shared" si="1"/>
        <v>0</v>
      </c>
      <c r="I24" s="156">
        <f t="shared" si="1"/>
        <v>0</v>
      </c>
      <c r="J24" s="156">
        <f t="shared" si="1"/>
        <v>0</v>
      </c>
      <c r="K24" s="156">
        <f t="shared" si="1"/>
        <v>1600</v>
      </c>
      <c r="L24" s="156">
        <f t="shared" si="1"/>
        <v>1600</v>
      </c>
      <c r="M24" s="156">
        <f t="shared" si="1"/>
        <v>0</v>
      </c>
      <c r="N24" s="156">
        <f t="shared" si="1"/>
        <v>0</v>
      </c>
      <c r="O24" s="222">
        <f aca="true" t="shared" si="2" ref="O24:O50">SUM(C24:N24)</f>
        <v>8000</v>
      </c>
    </row>
    <row r="25" spans="1:15" ht="18.75">
      <c r="A25" s="200" t="s">
        <v>40</v>
      </c>
      <c r="B25" s="119">
        <v>2100</v>
      </c>
      <c r="C25" s="156">
        <f aca="true" t="shared" si="3" ref="C25:N25">SUM(C26+C27)</f>
        <v>0</v>
      </c>
      <c r="D25" s="156">
        <f t="shared" si="3"/>
        <v>0</v>
      </c>
      <c r="E25" s="156">
        <f t="shared" si="3"/>
        <v>0</v>
      </c>
      <c r="F25" s="156">
        <f t="shared" si="3"/>
        <v>0</v>
      </c>
      <c r="G25" s="156">
        <f t="shared" si="3"/>
        <v>0</v>
      </c>
      <c r="H25" s="156">
        <f t="shared" si="3"/>
        <v>0</v>
      </c>
      <c r="I25" s="156">
        <f t="shared" si="3"/>
        <v>0</v>
      </c>
      <c r="J25" s="156">
        <f t="shared" si="3"/>
        <v>0</v>
      </c>
      <c r="K25" s="156">
        <f t="shared" si="3"/>
        <v>0</v>
      </c>
      <c r="L25" s="156">
        <f t="shared" si="3"/>
        <v>0</v>
      </c>
      <c r="M25" s="156">
        <f t="shared" si="3"/>
        <v>0</v>
      </c>
      <c r="N25" s="156">
        <f t="shared" si="3"/>
        <v>0</v>
      </c>
      <c r="O25" s="222">
        <f t="shared" si="2"/>
        <v>0</v>
      </c>
    </row>
    <row r="26" spans="1:15" ht="12.75">
      <c r="A26" s="201" t="s">
        <v>41</v>
      </c>
      <c r="B26" s="106">
        <v>2111</v>
      </c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223">
        <f t="shared" si="2"/>
        <v>0</v>
      </c>
    </row>
    <row r="27" spans="1:15" ht="12.75">
      <c r="A27" s="202" t="s">
        <v>42</v>
      </c>
      <c r="B27" s="119">
        <v>2120</v>
      </c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223">
        <f t="shared" si="2"/>
        <v>0</v>
      </c>
    </row>
    <row r="28" spans="1:15" ht="12.75">
      <c r="A28" s="202" t="s">
        <v>43</v>
      </c>
      <c r="B28" s="203">
        <v>2200</v>
      </c>
      <c r="C28" s="156">
        <f aca="true" t="shared" si="4" ref="C28:N28">SUM(C29:C33)</f>
        <v>800</v>
      </c>
      <c r="D28" s="156">
        <f t="shared" si="4"/>
        <v>800</v>
      </c>
      <c r="E28" s="156">
        <f t="shared" si="4"/>
        <v>1600</v>
      </c>
      <c r="F28" s="156">
        <f t="shared" si="4"/>
        <v>800</v>
      </c>
      <c r="G28" s="156">
        <f t="shared" si="4"/>
        <v>800</v>
      </c>
      <c r="H28" s="156">
        <f t="shared" si="4"/>
        <v>0</v>
      </c>
      <c r="I28" s="156">
        <f t="shared" si="4"/>
        <v>0</v>
      </c>
      <c r="J28" s="156">
        <f t="shared" si="4"/>
        <v>0</v>
      </c>
      <c r="K28" s="156">
        <f t="shared" si="4"/>
        <v>1600</v>
      </c>
      <c r="L28" s="156">
        <f t="shared" si="4"/>
        <v>1600</v>
      </c>
      <c r="M28" s="156">
        <f t="shared" si="4"/>
        <v>0</v>
      </c>
      <c r="N28" s="156">
        <f t="shared" si="4"/>
        <v>0</v>
      </c>
      <c r="O28" s="223">
        <f t="shared" si="2"/>
        <v>8000</v>
      </c>
    </row>
    <row r="29" spans="1:15" ht="12.75">
      <c r="A29" s="201" t="s">
        <v>44</v>
      </c>
      <c r="B29" s="106">
        <v>2210</v>
      </c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223">
        <f t="shared" si="2"/>
        <v>0</v>
      </c>
    </row>
    <row r="30" spans="1:15" ht="12.75">
      <c r="A30" s="201" t="s">
        <v>45</v>
      </c>
      <c r="B30" s="106">
        <v>2230</v>
      </c>
      <c r="C30" s="156"/>
      <c r="D30" s="156"/>
      <c r="E30" s="156"/>
      <c r="F30" s="156"/>
      <c r="G30" s="156"/>
      <c r="H30" s="156"/>
      <c r="I30" s="156"/>
      <c r="J30" s="156"/>
      <c r="K30" s="156"/>
      <c r="L30" s="156"/>
      <c r="M30" s="156"/>
      <c r="N30" s="156"/>
      <c r="O30" s="223">
        <f t="shared" si="2"/>
        <v>0</v>
      </c>
    </row>
    <row r="31" spans="1:15" ht="12.75">
      <c r="A31" s="201" t="s">
        <v>46</v>
      </c>
      <c r="B31" s="106">
        <v>2240</v>
      </c>
      <c r="C31" s="156"/>
      <c r="D31" s="156"/>
      <c r="E31" s="156"/>
      <c r="F31" s="156"/>
      <c r="G31" s="156"/>
      <c r="H31" s="156"/>
      <c r="I31" s="156"/>
      <c r="J31" s="156"/>
      <c r="K31" s="156"/>
      <c r="L31" s="156"/>
      <c r="M31" s="156"/>
      <c r="N31" s="156"/>
      <c r="O31" s="223">
        <f t="shared" si="2"/>
        <v>0</v>
      </c>
    </row>
    <row r="32" spans="1:15" ht="13.5" customHeight="1">
      <c r="A32" s="202" t="s">
        <v>47</v>
      </c>
      <c r="B32" s="203">
        <v>2250</v>
      </c>
      <c r="C32" s="204">
        <v>800</v>
      </c>
      <c r="D32" s="204">
        <v>800</v>
      </c>
      <c r="E32" s="204">
        <v>1600</v>
      </c>
      <c r="F32" s="204">
        <v>800</v>
      </c>
      <c r="G32" s="204">
        <v>800</v>
      </c>
      <c r="H32" s="204"/>
      <c r="I32" s="204"/>
      <c r="J32" s="204"/>
      <c r="K32" s="204">
        <v>1600</v>
      </c>
      <c r="L32" s="204">
        <v>1600</v>
      </c>
      <c r="M32" s="204"/>
      <c r="N32" s="204"/>
      <c r="O32" s="224">
        <f t="shared" si="2"/>
        <v>8000</v>
      </c>
    </row>
    <row r="33" spans="1:15" ht="12.75">
      <c r="A33" s="202" t="s">
        <v>48</v>
      </c>
      <c r="B33" s="203">
        <v>2270</v>
      </c>
      <c r="C33" s="156">
        <f>SUM(C34:C38)</f>
        <v>0</v>
      </c>
      <c r="D33" s="156">
        <f aca="true" t="shared" si="5" ref="D33:N33">SUM(D34:D38)</f>
        <v>0</v>
      </c>
      <c r="E33" s="156">
        <f t="shared" si="5"/>
        <v>0</v>
      </c>
      <c r="F33" s="156">
        <f t="shared" si="5"/>
        <v>0</v>
      </c>
      <c r="G33" s="156">
        <f t="shared" si="5"/>
        <v>0</v>
      </c>
      <c r="H33" s="156">
        <f t="shared" si="5"/>
        <v>0</v>
      </c>
      <c r="I33" s="156">
        <f t="shared" si="5"/>
        <v>0</v>
      </c>
      <c r="J33" s="156">
        <f t="shared" si="5"/>
        <v>0</v>
      </c>
      <c r="K33" s="156">
        <f t="shared" si="5"/>
        <v>0</v>
      </c>
      <c r="L33" s="156">
        <f t="shared" si="5"/>
        <v>0</v>
      </c>
      <c r="M33" s="156">
        <f t="shared" si="5"/>
        <v>0</v>
      </c>
      <c r="N33" s="156">
        <f t="shared" si="5"/>
        <v>0</v>
      </c>
      <c r="O33" s="224">
        <f t="shared" si="2"/>
        <v>0</v>
      </c>
    </row>
    <row r="34" spans="1:15" ht="12.75">
      <c r="A34" s="201" t="s">
        <v>49</v>
      </c>
      <c r="B34" s="106">
        <v>2271</v>
      </c>
      <c r="C34" s="156"/>
      <c r="D34" s="156"/>
      <c r="E34" s="156"/>
      <c r="F34" s="156"/>
      <c r="G34" s="156"/>
      <c r="H34" s="156"/>
      <c r="I34" s="156"/>
      <c r="J34" s="156"/>
      <c r="K34" s="156"/>
      <c r="L34" s="156"/>
      <c r="M34" s="156"/>
      <c r="N34" s="156"/>
      <c r="O34" s="224">
        <f t="shared" si="2"/>
        <v>0</v>
      </c>
    </row>
    <row r="35" spans="1:15" ht="12.75">
      <c r="A35" s="201" t="s">
        <v>50</v>
      </c>
      <c r="B35" s="106">
        <v>2272</v>
      </c>
      <c r="C35" s="156"/>
      <c r="D35" s="156"/>
      <c r="E35" s="156"/>
      <c r="F35" s="156"/>
      <c r="G35" s="156"/>
      <c r="H35" s="156"/>
      <c r="I35" s="156"/>
      <c r="J35" s="156"/>
      <c r="K35" s="156"/>
      <c r="L35" s="156"/>
      <c r="M35" s="156"/>
      <c r="N35" s="156"/>
      <c r="O35" s="224">
        <f t="shared" si="2"/>
        <v>0</v>
      </c>
    </row>
    <row r="36" spans="1:15" ht="12.75">
      <c r="A36" s="201" t="s">
        <v>51</v>
      </c>
      <c r="B36" s="106">
        <v>2273</v>
      </c>
      <c r="C36" s="156"/>
      <c r="D36" s="156"/>
      <c r="E36" s="156"/>
      <c r="F36" s="156"/>
      <c r="G36" s="156"/>
      <c r="H36" s="156"/>
      <c r="I36" s="156"/>
      <c r="J36" s="156"/>
      <c r="K36" s="156"/>
      <c r="L36" s="156"/>
      <c r="M36" s="156"/>
      <c r="N36" s="156"/>
      <c r="O36" s="224">
        <f t="shared" si="2"/>
        <v>0</v>
      </c>
    </row>
    <row r="37" spans="1:15" ht="12.75">
      <c r="A37" s="201" t="s">
        <v>52</v>
      </c>
      <c r="B37" s="106">
        <v>2274</v>
      </c>
      <c r="C37" s="156"/>
      <c r="D37" s="156"/>
      <c r="E37" s="156"/>
      <c r="F37" s="156"/>
      <c r="G37" s="156"/>
      <c r="H37" s="156"/>
      <c r="I37" s="156"/>
      <c r="J37" s="156"/>
      <c r="K37" s="156"/>
      <c r="L37" s="156"/>
      <c r="M37" s="156"/>
      <c r="N37" s="156"/>
      <c r="O37" s="224">
        <f t="shared" si="2"/>
        <v>0</v>
      </c>
    </row>
    <row r="38" spans="1:15" ht="12.75">
      <c r="A38" s="201" t="s">
        <v>53</v>
      </c>
      <c r="B38" s="106">
        <v>2275</v>
      </c>
      <c r="C38" s="156"/>
      <c r="D38" s="156"/>
      <c r="E38" s="156"/>
      <c r="F38" s="156"/>
      <c r="G38" s="156"/>
      <c r="H38" s="156"/>
      <c r="I38" s="156"/>
      <c r="J38" s="156"/>
      <c r="K38" s="156"/>
      <c r="L38" s="156"/>
      <c r="M38" s="156"/>
      <c r="N38" s="156"/>
      <c r="O38" s="224">
        <f t="shared" si="2"/>
        <v>0</v>
      </c>
    </row>
    <row r="39" spans="1:15" ht="12.75" customHeight="1">
      <c r="A39" s="205" t="s">
        <v>54</v>
      </c>
      <c r="B39" s="206">
        <v>2280</v>
      </c>
      <c r="C39" s="156">
        <f>SUM(C40)</f>
        <v>0</v>
      </c>
      <c r="D39" s="156">
        <f aca="true" t="shared" si="6" ref="D39:N39">SUM(D40)</f>
        <v>0</v>
      </c>
      <c r="E39" s="156">
        <f t="shared" si="6"/>
        <v>0</v>
      </c>
      <c r="F39" s="156">
        <f t="shared" si="6"/>
        <v>0</v>
      </c>
      <c r="G39" s="156">
        <f t="shared" si="6"/>
        <v>0</v>
      </c>
      <c r="H39" s="156">
        <f t="shared" si="6"/>
        <v>0</v>
      </c>
      <c r="I39" s="156">
        <f t="shared" si="6"/>
        <v>0</v>
      </c>
      <c r="J39" s="156">
        <f t="shared" si="6"/>
        <v>0</v>
      </c>
      <c r="K39" s="156">
        <f t="shared" si="6"/>
        <v>0</v>
      </c>
      <c r="L39" s="156">
        <f t="shared" si="6"/>
        <v>0</v>
      </c>
      <c r="M39" s="156">
        <f t="shared" si="6"/>
        <v>0</v>
      </c>
      <c r="N39" s="156">
        <f t="shared" si="6"/>
        <v>0</v>
      </c>
      <c r="O39" s="224">
        <f t="shared" si="2"/>
        <v>0</v>
      </c>
    </row>
    <row r="40" spans="1:21" s="135" customFormat="1" ht="23.25" customHeight="1">
      <c r="A40" s="207" t="s">
        <v>55</v>
      </c>
      <c r="B40" s="125">
        <v>2282</v>
      </c>
      <c r="C40" s="156"/>
      <c r="D40" s="156"/>
      <c r="E40" s="156"/>
      <c r="F40" s="156">
        <v>0</v>
      </c>
      <c r="G40" s="156">
        <v>0</v>
      </c>
      <c r="H40" s="156">
        <v>0</v>
      </c>
      <c r="I40" s="156">
        <v>0</v>
      </c>
      <c r="J40" s="156">
        <v>0</v>
      </c>
      <c r="K40" s="156">
        <v>0</v>
      </c>
      <c r="L40" s="156">
        <v>0</v>
      </c>
      <c r="M40" s="156">
        <v>0</v>
      </c>
      <c r="N40" s="156">
        <v>0</v>
      </c>
      <c r="O40" s="224">
        <f t="shared" si="2"/>
        <v>0</v>
      </c>
      <c r="P40"/>
      <c r="Q40"/>
      <c r="R40" s="185"/>
      <c r="S40" s="186"/>
      <c r="T40" s="186"/>
      <c r="U40" s="185"/>
    </row>
    <row r="41" spans="1:15" ht="12.75">
      <c r="A41" s="205" t="s">
        <v>56</v>
      </c>
      <c r="B41" s="206">
        <v>2700</v>
      </c>
      <c r="C41" s="156">
        <f>SUM(C42:C43)</f>
        <v>0</v>
      </c>
      <c r="D41" s="156">
        <f aca="true" t="shared" si="7" ref="D41:N41">SUM(D42:D43)</f>
        <v>0</v>
      </c>
      <c r="E41" s="156">
        <f t="shared" si="7"/>
        <v>0</v>
      </c>
      <c r="F41" s="156">
        <f t="shared" si="7"/>
        <v>0</v>
      </c>
      <c r="G41" s="156">
        <f t="shared" si="7"/>
        <v>0</v>
      </c>
      <c r="H41" s="156">
        <f t="shared" si="7"/>
        <v>0</v>
      </c>
      <c r="I41" s="156">
        <f t="shared" si="7"/>
        <v>0</v>
      </c>
      <c r="J41" s="156">
        <f t="shared" si="7"/>
        <v>0</v>
      </c>
      <c r="K41" s="156">
        <f t="shared" si="7"/>
        <v>0</v>
      </c>
      <c r="L41" s="156">
        <f t="shared" si="7"/>
        <v>0</v>
      </c>
      <c r="M41" s="156">
        <f t="shared" si="7"/>
        <v>0</v>
      </c>
      <c r="N41" s="156">
        <f t="shared" si="7"/>
        <v>0</v>
      </c>
      <c r="O41" s="225">
        <f t="shared" si="2"/>
        <v>0</v>
      </c>
    </row>
    <row r="42" spans="1:15" ht="12.75">
      <c r="A42" s="201" t="s">
        <v>57</v>
      </c>
      <c r="B42" s="106">
        <v>2710</v>
      </c>
      <c r="C42" s="156"/>
      <c r="D42" s="156"/>
      <c r="E42" s="156"/>
      <c r="F42" s="156"/>
      <c r="G42" s="156"/>
      <c r="H42" s="156"/>
      <c r="I42" s="156"/>
      <c r="J42" s="156"/>
      <c r="K42" s="156"/>
      <c r="L42" s="156"/>
      <c r="M42" s="156"/>
      <c r="N42" s="156"/>
      <c r="O42" s="225">
        <f t="shared" si="2"/>
        <v>0</v>
      </c>
    </row>
    <row r="43" spans="1:15" ht="12.75">
      <c r="A43" s="201" t="e">
        <f>-інші виплати населенню</f>
        <v>#NAME?</v>
      </c>
      <c r="B43" s="106">
        <v>2730</v>
      </c>
      <c r="C43" s="156"/>
      <c r="D43" s="156"/>
      <c r="E43" s="156"/>
      <c r="F43" s="156"/>
      <c r="G43" s="156"/>
      <c r="H43" s="156"/>
      <c r="I43" s="156"/>
      <c r="J43" s="156"/>
      <c r="K43" s="156"/>
      <c r="L43" s="156"/>
      <c r="M43" s="156"/>
      <c r="N43" s="156"/>
      <c r="O43" s="225"/>
    </row>
    <row r="44" spans="1:15" ht="12.75">
      <c r="A44" s="201" t="s">
        <v>58</v>
      </c>
      <c r="B44" s="203">
        <v>2800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224">
        <f t="shared" si="2"/>
        <v>0</v>
      </c>
    </row>
    <row r="45" spans="1:15" ht="12.75">
      <c r="A45" s="198" t="s">
        <v>59</v>
      </c>
      <c r="B45" s="208">
        <v>3000</v>
      </c>
      <c r="C45" s="156">
        <f aca="true" t="shared" si="8" ref="C45:N45">C46</f>
        <v>0</v>
      </c>
      <c r="D45" s="156">
        <f t="shared" si="8"/>
        <v>0</v>
      </c>
      <c r="E45" s="156">
        <f t="shared" si="8"/>
        <v>0</v>
      </c>
      <c r="F45" s="156">
        <f t="shared" si="8"/>
        <v>0</v>
      </c>
      <c r="G45" s="156">
        <f t="shared" si="8"/>
        <v>0</v>
      </c>
      <c r="H45" s="156">
        <f t="shared" si="8"/>
        <v>0</v>
      </c>
      <c r="I45" s="156">
        <f t="shared" si="8"/>
        <v>0</v>
      </c>
      <c r="J45" s="156">
        <f t="shared" si="8"/>
        <v>0</v>
      </c>
      <c r="K45" s="156">
        <f t="shared" si="8"/>
        <v>0</v>
      </c>
      <c r="L45" s="156">
        <f t="shared" si="8"/>
        <v>0</v>
      </c>
      <c r="M45" s="156">
        <f t="shared" si="8"/>
        <v>0</v>
      </c>
      <c r="N45" s="156">
        <f t="shared" si="8"/>
        <v>0</v>
      </c>
      <c r="O45" s="225">
        <f t="shared" si="2"/>
        <v>0</v>
      </c>
    </row>
    <row r="46" spans="1:15" ht="12.75">
      <c r="A46" s="109" t="s">
        <v>60</v>
      </c>
      <c r="B46" s="106">
        <v>3100</v>
      </c>
      <c r="C46" s="156">
        <f>C47+C48</f>
        <v>0</v>
      </c>
      <c r="D46" s="156">
        <f aca="true" t="shared" si="9" ref="D46:N46">D47+D48</f>
        <v>0</v>
      </c>
      <c r="E46" s="156">
        <f t="shared" si="9"/>
        <v>0</v>
      </c>
      <c r="F46" s="156">
        <f t="shared" si="9"/>
        <v>0</v>
      </c>
      <c r="G46" s="156">
        <f t="shared" si="9"/>
        <v>0</v>
      </c>
      <c r="H46" s="156">
        <f t="shared" si="9"/>
        <v>0</v>
      </c>
      <c r="I46" s="156">
        <f t="shared" si="9"/>
        <v>0</v>
      </c>
      <c r="J46" s="156">
        <f t="shared" si="9"/>
        <v>0</v>
      </c>
      <c r="K46" s="156">
        <f t="shared" si="9"/>
        <v>0</v>
      </c>
      <c r="L46" s="156">
        <f t="shared" si="9"/>
        <v>0</v>
      </c>
      <c r="M46" s="156">
        <f t="shared" si="9"/>
        <v>0</v>
      </c>
      <c r="N46" s="156">
        <f t="shared" si="9"/>
        <v>0</v>
      </c>
      <c r="O46" s="225">
        <f t="shared" si="2"/>
        <v>0</v>
      </c>
    </row>
    <row r="47" spans="1:15" ht="12.75">
      <c r="A47" s="202" t="s">
        <v>61</v>
      </c>
      <c r="B47" s="203">
        <v>3110</v>
      </c>
      <c r="C47" s="156"/>
      <c r="D47" s="156"/>
      <c r="E47" s="156"/>
      <c r="F47" s="156"/>
      <c r="G47" s="156"/>
      <c r="H47" s="156"/>
      <c r="I47" s="156"/>
      <c r="J47" s="156"/>
      <c r="K47" s="156"/>
      <c r="L47" s="156"/>
      <c r="M47" s="156"/>
      <c r="N47" s="156"/>
      <c r="O47" s="225">
        <f t="shared" si="2"/>
        <v>0</v>
      </c>
    </row>
    <row r="48" spans="1:15" ht="12.75">
      <c r="A48" s="202" t="s">
        <v>62</v>
      </c>
      <c r="B48" s="203">
        <v>3130</v>
      </c>
      <c r="C48" s="156">
        <f aca="true" t="shared" si="10" ref="C48:N48">C50</f>
        <v>0</v>
      </c>
      <c r="D48" s="156">
        <f t="shared" si="10"/>
        <v>0</v>
      </c>
      <c r="E48" s="156">
        <f t="shared" si="10"/>
        <v>0</v>
      </c>
      <c r="F48" s="156">
        <f t="shared" si="10"/>
        <v>0</v>
      </c>
      <c r="G48" s="156">
        <f t="shared" si="10"/>
        <v>0</v>
      </c>
      <c r="H48" s="156">
        <f t="shared" si="10"/>
        <v>0</v>
      </c>
      <c r="I48" s="156">
        <f t="shared" si="10"/>
        <v>0</v>
      </c>
      <c r="J48" s="156">
        <f t="shared" si="10"/>
        <v>0</v>
      </c>
      <c r="K48" s="156">
        <f t="shared" si="10"/>
        <v>0</v>
      </c>
      <c r="L48" s="156">
        <f t="shared" si="10"/>
        <v>0</v>
      </c>
      <c r="M48" s="156">
        <f t="shared" si="10"/>
        <v>0</v>
      </c>
      <c r="N48" s="156">
        <f t="shared" si="10"/>
        <v>0</v>
      </c>
      <c r="O48" s="225">
        <f t="shared" si="2"/>
        <v>0</v>
      </c>
    </row>
    <row r="49" spans="1:15" ht="9.75" customHeight="1">
      <c r="A49" s="201" t="s">
        <v>63</v>
      </c>
      <c r="B49" s="106">
        <v>3131</v>
      </c>
      <c r="C49" s="156"/>
      <c r="D49" s="156"/>
      <c r="E49" s="156"/>
      <c r="F49" s="156"/>
      <c r="G49" s="156"/>
      <c r="H49" s="156"/>
      <c r="I49" s="156"/>
      <c r="J49" s="156"/>
      <c r="K49" s="156"/>
      <c r="L49" s="156"/>
      <c r="M49" s="156"/>
      <c r="N49" s="156"/>
      <c r="O49" s="225">
        <f t="shared" si="2"/>
        <v>0</v>
      </c>
    </row>
    <row r="50" spans="1:15" ht="12.75">
      <c r="A50" s="201" t="s">
        <v>64</v>
      </c>
      <c r="B50" s="106">
        <v>3132</v>
      </c>
      <c r="C50" s="156"/>
      <c r="D50" s="156"/>
      <c r="E50" s="156"/>
      <c r="F50" s="156"/>
      <c r="G50" s="156"/>
      <c r="H50" s="156"/>
      <c r="I50" s="156"/>
      <c r="J50" s="156"/>
      <c r="K50" s="156"/>
      <c r="L50" s="156"/>
      <c r="M50" s="156"/>
      <c r="N50" s="156"/>
      <c r="O50" s="225">
        <f t="shared" si="2"/>
        <v>0</v>
      </c>
    </row>
    <row r="51" spans="1:15" ht="10.5" customHeight="1">
      <c r="A51" s="123" t="s">
        <v>65</v>
      </c>
      <c r="B51" s="203">
        <v>3140</v>
      </c>
      <c r="C51" s="156"/>
      <c r="D51" s="156"/>
      <c r="E51" s="156"/>
      <c r="F51" s="156"/>
      <c r="G51" s="156"/>
      <c r="H51" s="156"/>
      <c r="I51" s="156"/>
      <c r="J51" s="156"/>
      <c r="K51" s="156"/>
      <c r="L51" s="156"/>
      <c r="M51" s="156"/>
      <c r="N51" s="156"/>
      <c r="O51" s="225"/>
    </row>
    <row r="52" spans="1:15" ht="12.75">
      <c r="A52" s="202" t="s">
        <v>66</v>
      </c>
      <c r="B52" s="203">
        <v>3160</v>
      </c>
      <c r="C52" s="156"/>
      <c r="D52" s="156"/>
      <c r="E52" s="156"/>
      <c r="F52" s="156"/>
      <c r="G52" s="156"/>
      <c r="H52" s="156"/>
      <c r="I52" s="156"/>
      <c r="J52" s="156"/>
      <c r="K52" s="156"/>
      <c r="L52" s="156"/>
      <c r="M52" s="156"/>
      <c r="N52" s="156"/>
      <c r="O52" s="225">
        <f>SUM(C52:N52)</f>
        <v>0</v>
      </c>
    </row>
    <row r="53" spans="1:15" ht="12.75">
      <c r="A53" s="198" t="s">
        <v>67</v>
      </c>
      <c r="B53" s="116">
        <v>9000</v>
      </c>
      <c r="C53" s="156"/>
      <c r="D53" s="156"/>
      <c r="E53" s="156"/>
      <c r="F53" s="156"/>
      <c r="G53" s="156"/>
      <c r="H53" s="156"/>
      <c r="I53" s="156"/>
      <c r="J53" s="156"/>
      <c r="K53" s="156"/>
      <c r="L53" s="156"/>
      <c r="M53" s="156"/>
      <c r="N53" s="156"/>
      <c r="O53" s="225">
        <f>SUM(C53:N53)</f>
        <v>0</v>
      </c>
    </row>
    <row r="54" spans="1:15" ht="12" customHeight="1">
      <c r="A54" s="209" t="s">
        <v>68</v>
      </c>
      <c r="B54" s="119"/>
      <c r="C54" s="210"/>
      <c r="D54" s="156"/>
      <c r="E54" s="156"/>
      <c r="F54" s="156"/>
      <c r="G54" s="156"/>
      <c r="H54" s="156"/>
      <c r="I54" s="156"/>
      <c r="J54" s="156"/>
      <c r="K54" s="156"/>
      <c r="L54" s="156"/>
      <c r="M54" s="156"/>
      <c r="N54" s="156"/>
      <c r="O54" s="225"/>
    </row>
    <row r="55" spans="1:15" ht="12.75" customHeight="1">
      <c r="A55" s="211" t="s">
        <v>69</v>
      </c>
      <c r="B55" s="119"/>
      <c r="C55" s="156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225"/>
    </row>
    <row r="56" spans="1:15" s="187" customFormat="1" ht="12">
      <c r="A56" s="212" t="s">
        <v>70</v>
      </c>
      <c r="B56" s="213">
        <v>5000</v>
      </c>
      <c r="C56" s="156">
        <f>SUM(C31+C29+C32+C44)</f>
        <v>800</v>
      </c>
      <c r="D56" s="156">
        <f aca="true" t="shared" si="11" ref="D56:N56">SUM(D31+D29+D32+D44)</f>
        <v>800</v>
      </c>
      <c r="E56" s="156">
        <f t="shared" si="11"/>
        <v>1600</v>
      </c>
      <c r="F56" s="156">
        <f t="shared" si="11"/>
        <v>800</v>
      </c>
      <c r="G56" s="156">
        <f t="shared" si="11"/>
        <v>800</v>
      </c>
      <c r="H56" s="156">
        <f t="shared" si="11"/>
        <v>0</v>
      </c>
      <c r="I56" s="156">
        <f t="shared" si="11"/>
        <v>0</v>
      </c>
      <c r="J56" s="156">
        <f t="shared" si="11"/>
        <v>0</v>
      </c>
      <c r="K56" s="156">
        <f t="shared" si="11"/>
        <v>1600</v>
      </c>
      <c r="L56" s="156">
        <f t="shared" si="11"/>
        <v>1600</v>
      </c>
      <c r="M56" s="156">
        <f t="shared" si="11"/>
        <v>0</v>
      </c>
      <c r="N56" s="156">
        <f t="shared" si="11"/>
        <v>0</v>
      </c>
      <c r="O56" s="225">
        <f>SUM(C56:N56)</f>
        <v>8000</v>
      </c>
    </row>
    <row r="57" spans="1:15" ht="9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19"/>
    </row>
    <row r="58" spans="1:15" ht="11.25" customHeight="1">
      <c r="A58" s="1"/>
      <c r="B58" s="391" t="s">
        <v>71</v>
      </c>
      <c r="C58" s="1" t="s">
        <v>72</v>
      </c>
      <c r="D58" s="1"/>
      <c r="E58" s="1"/>
      <c r="F58" s="1"/>
      <c r="G58" s="59"/>
      <c r="H58" s="59"/>
      <c r="I58" s="59"/>
      <c r="J58" s="1"/>
      <c r="K58" s="59"/>
      <c r="L58" s="59" t="s">
        <v>73</v>
      </c>
      <c r="M58" s="59"/>
      <c r="N58" s="59"/>
      <c r="O58" s="219"/>
    </row>
    <row r="59" spans="1:15" ht="13.5" customHeight="1">
      <c r="A59" s="1"/>
      <c r="B59" s="391"/>
      <c r="C59" s="214"/>
      <c r="D59" s="1"/>
      <c r="E59" s="1"/>
      <c r="F59" s="1"/>
      <c r="G59" s="1"/>
      <c r="H59" s="61" t="s">
        <v>7</v>
      </c>
      <c r="I59" s="1"/>
      <c r="J59" s="1"/>
      <c r="K59" s="381" t="s">
        <v>8</v>
      </c>
      <c r="L59" s="381"/>
      <c r="M59" s="381"/>
      <c r="N59" s="381"/>
      <c r="O59" s="219"/>
    </row>
    <row r="60" spans="1:15" ht="12.75">
      <c r="A60" s="1"/>
      <c r="B60" s="1"/>
      <c r="C60" s="214" t="s">
        <v>74</v>
      </c>
      <c r="D60" s="1"/>
      <c r="E60" s="1"/>
      <c r="F60" s="1"/>
      <c r="G60" s="59"/>
      <c r="H60" s="59"/>
      <c r="I60" s="59"/>
      <c r="J60" s="1"/>
      <c r="K60" s="59"/>
      <c r="L60" s="59" t="s">
        <v>75</v>
      </c>
      <c r="M60" s="226"/>
      <c r="N60" s="59"/>
      <c r="O60" s="219"/>
    </row>
    <row r="61" spans="1:15" ht="11.25" customHeight="1">
      <c r="A61" s="1"/>
      <c r="B61" s="1"/>
      <c r="C61" s="214"/>
      <c r="D61" s="1"/>
      <c r="E61" s="1"/>
      <c r="F61" s="1"/>
      <c r="G61" s="1"/>
      <c r="H61" s="61" t="s">
        <v>7</v>
      </c>
      <c r="I61" s="1"/>
      <c r="J61" s="1"/>
      <c r="K61" s="381" t="s">
        <v>8</v>
      </c>
      <c r="L61" s="381"/>
      <c r="M61" s="381"/>
      <c r="N61" s="381"/>
      <c r="O61" s="219"/>
    </row>
    <row r="62" spans="1:15" ht="0.75" customHeight="1">
      <c r="A62" s="1"/>
      <c r="B62" s="1"/>
      <c r="C62" s="214"/>
      <c r="D62" s="1"/>
      <c r="E62" s="1"/>
      <c r="F62" s="1"/>
      <c r="G62" s="1"/>
      <c r="H62" s="62"/>
      <c r="I62" s="1"/>
      <c r="J62" s="1"/>
      <c r="K62" s="1"/>
      <c r="L62" s="1"/>
      <c r="M62" s="62"/>
      <c r="N62" s="1"/>
      <c r="O62" s="219"/>
    </row>
    <row r="63" spans="1:15" s="188" customFormat="1" ht="15" customHeight="1">
      <c r="A63" s="64" t="s">
        <v>82</v>
      </c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</row>
    <row r="64" spans="1:15" s="188" customFormat="1" ht="15.75">
      <c r="A64" s="64" t="s">
        <v>83</v>
      </c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</row>
    <row r="65" spans="1:15" ht="15.75">
      <c r="A65" s="65" t="s">
        <v>147</v>
      </c>
      <c r="B65" s="57"/>
      <c r="C65" s="57"/>
      <c r="D65" s="57"/>
      <c r="E65" s="1"/>
      <c r="F65" s="1"/>
      <c r="G65" s="1"/>
      <c r="H65" s="1"/>
      <c r="I65" s="1"/>
      <c r="J65" s="1"/>
      <c r="K65" s="59"/>
      <c r="L65" s="59"/>
      <c r="M65" s="59"/>
      <c r="N65" s="59"/>
      <c r="O65" s="227"/>
    </row>
    <row r="66" spans="1:15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19"/>
    </row>
    <row r="67" spans="1:15" ht="12.75">
      <c r="A67" s="1"/>
      <c r="B67" s="1"/>
      <c r="C67" s="57"/>
      <c r="D67" s="57"/>
      <c r="E67" s="1"/>
      <c r="F67" s="1"/>
      <c r="G67" s="1"/>
      <c r="H67" s="1"/>
      <c r="I67" s="1"/>
      <c r="J67" s="1"/>
      <c r="K67" s="1"/>
      <c r="L67" s="1"/>
      <c r="M67" s="1"/>
      <c r="N67" s="1"/>
      <c r="O67" s="219"/>
    </row>
    <row r="68" spans="2:15" ht="12.75">
      <c r="B68" s="135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228"/>
    </row>
    <row r="69" spans="2:15" ht="12.75"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228"/>
    </row>
    <row r="70" spans="2:15" ht="12.75"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228"/>
    </row>
    <row r="71" spans="2:15" ht="12.75">
      <c r="B71" s="135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228"/>
    </row>
    <row r="72" spans="2:15" ht="12.75">
      <c r="B72" s="135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228"/>
    </row>
    <row r="73" spans="2:15" ht="12.75">
      <c r="B73" s="135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228"/>
    </row>
    <row r="74" spans="2:15" ht="12.75">
      <c r="B74" s="135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228"/>
    </row>
    <row r="75" spans="2:15" ht="12.75">
      <c r="B75" s="135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228"/>
    </row>
    <row r="76" spans="2:15" ht="12.75">
      <c r="B76" s="135"/>
      <c r="C76" s="135"/>
      <c r="D76" s="135"/>
      <c r="E76" s="135"/>
      <c r="F76" s="135"/>
      <c r="G76" s="135"/>
      <c r="H76" s="135"/>
      <c r="I76" s="135"/>
      <c r="J76" s="135"/>
      <c r="K76" s="135"/>
      <c r="L76" s="135"/>
      <c r="M76" s="135"/>
      <c r="N76" s="135"/>
      <c r="O76" s="228"/>
    </row>
    <row r="77" spans="2:15" ht="12.75">
      <c r="B77" s="135"/>
      <c r="C77" s="135"/>
      <c r="D77" s="135"/>
      <c r="E77" s="135"/>
      <c r="F77" s="135"/>
      <c r="G77" s="135"/>
      <c r="H77" s="135"/>
      <c r="I77" s="135"/>
      <c r="J77" s="135"/>
      <c r="K77" s="135"/>
      <c r="L77" s="135"/>
      <c r="M77" s="135"/>
      <c r="N77" s="135"/>
      <c r="O77" s="228"/>
    </row>
  </sheetData>
  <sheetProtection/>
  <mergeCells count="21">
    <mergeCell ref="A20:D20"/>
    <mergeCell ref="E20:O20"/>
    <mergeCell ref="K59:N59"/>
    <mergeCell ref="K61:N61"/>
    <mergeCell ref="B58:B59"/>
    <mergeCell ref="A15:N15"/>
    <mergeCell ref="B16:N16"/>
    <mergeCell ref="A18:D18"/>
    <mergeCell ref="E18:N18"/>
    <mergeCell ref="I9:K9"/>
    <mergeCell ref="A11:O11"/>
    <mergeCell ref="A13:N13"/>
    <mergeCell ref="B14:N14"/>
    <mergeCell ref="I5:O5"/>
    <mergeCell ref="I6:O6"/>
    <mergeCell ref="I7:O7"/>
    <mergeCell ref="N8:O8"/>
    <mergeCell ref="M1:N1"/>
    <mergeCell ref="M2:O2"/>
    <mergeCell ref="I3:O3"/>
    <mergeCell ref="I4:O4"/>
  </mergeCells>
  <printOptions/>
  <pageMargins left="0.5118110236220472" right="0" top="0.15748031496062992" bottom="0" header="0.31496062992125984" footer="0.31496062992125984"/>
  <pageSetup horizontalDpi="600" verticalDpi="6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U45"/>
  <sheetViews>
    <sheetView workbookViewId="0" topLeftCell="A28">
      <selection activeCell="A43" sqref="A43:A45"/>
    </sheetView>
  </sheetViews>
  <sheetFormatPr defaultColWidth="9.25390625" defaultRowHeight="12.75"/>
  <cols>
    <col min="1" max="1" width="38.75390625" style="0" customWidth="1"/>
    <col min="2" max="2" width="6.125" style="0" customWidth="1"/>
    <col min="3" max="10" width="8.875" style="0" customWidth="1"/>
    <col min="11" max="11" width="10.375" style="0" customWidth="1"/>
    <col min="12" max="13" width="8.875" style="0" customWidth="1"/>
    <col min="14" max="14" width="5.25390625" style="0" customWidth="1"/>
    <col min="15" max="15" width="8.875" style="0" customWidth="1"/>
  </cols>
  <sheetData>
    <row r="1" spans="11:15" ht="14.25">
      <c r="K1" s="174" t="s">
        <v>0</v>
      </c>
      <c r="L1" s="139"/>
      <c r="M1" s="135"/>
      <c r="N1" s="175">
        <f>SUM(O35)</f>
        <v>8000</v>
      </c>
      <c r="O1" s="176" t="s">
        <v>1</v>
      </c>
    </row>
    <row r="2" spans="11:16" ht="9.75" customHeight="1">
      <c r="K2" s="174"/>
      <c r="L2" s="139"/>
      <c r="N2" s="424" t="s">
        <v>2</v>
      </c>
      <c r="O2" s="424"/>
      <c r="P2" s="138"/>
    </row>
    <row r="3" spans="11:15" ht="32.25" customHeight="1">
      <c r="K3" s="425" t="s">
        <v>148</v>
      </c>
      <c r="L3" s="425"/>
      <c r="M3" s="425"/>
      <c r="N3" s="425"/>
      <c r="O3" s="425"/>
    </row>
    <row r="4" spans="11:14" ht="9.75" customHeight="1">
      <c r="K4" s="139"/>
      <c r="L4" s="358" t="s">
        <v>4</v>
      </c>
      <c r="M4" s="358"/>
      <c r="N4" s="358"/>
    </row>
    <row r="5" spans="11:17" ht="38.25" customHeight="1">
      <c r="K5" s="423" t="s">
        <v>78</v>
      </c>
      <c r="L5" s="423"/>
      <c r="M5" s="423"/>
      <c r="N5" s="423"/>
      <c r="O5" s="423"/>
      <c r="P5" s="177"/>
      <c r="Q5" s="177"/>
    </row>
    <row r="6" spans="11:15" ht="10.5" customHeight="1">
      <c r="K6" s="426" t="s">
        <v>6</v>
      </c>
      <c r="L6" s="426"/>
      <c r="M6" s="426"/>
      <c r="N6" s="426"/>
      <c r="O6" s="426"/>
    </row>
    <row r="7" spans="11:14" ht="14.25" customHeight="1">
      <c r="K7" s="361" t="s">
        <v>149</v>
      </c>
      <c r="L7" s="361"/>
      <c r="M7" s="361"/>
      <c r="N7" s="361"/>
    </row>
    <row r="8" spans="11:14" ht="8.25" customHeight="1">
      <c r="K8" s="178" t="s">
        <v>7</v>
      </c>
      <c r="L8" s="179"/>
      <c r="M8" s="356" t="s">
        <v>8</v>
      </c>
      <c r="N8" s="356"/>
    </row>
    <row r="9" spans="11:13" ht="20.25" customHeight="1">
      <c r="K9" s="180"/>
      <c r="L9" s="169"/>
      <c r="M9" s="140" t="s">
        <v>10</v>
      </c>
    </row>
    <row r="10" spans="11:12" ht="8.25" customHeight="1">
      <c r="K10" s="356" t="s">
        <v>11</v>
      </c>
      <c r="L10" s="356"/>
    </row>
    <row r="11" spans="3:5" ht="8.25" customHeight="1">
      <c r="C11" s="138"/>
      <c r="D11" s="139"/>
      <c r="E11" s="140"/>
    </row>
    <row r="12" spans="1:21" s="135" customFormat="1" ht="30.75" customHeight="1">
      <c r="A12" s="427" t="s">
        <v>150</v>
      </c>
      <c r="B12" s="427"/>
      <c r="C12" s="427"/>
      <c r="D12" s="427"/>
      <c r="E12" s="427"/>
      <c r="F12" s="427"/>
      <c r="G12" s="427"/>
      <c r="H12" s="427"/>
      <c r="I12" s="427"/>
      <c r="J12" s="427"/>
      <c r="K12" s="427"/>
      <c r="L12" s="427"/>
      <c r="M12" s="427"/>
      <c r="N12" s="427"/>
      <c r="O12" s="427"/>
      <c r="P12"/>
      <c r="Q12"/>
      <c r="R12" s="185"/>
      <c r="S12" s="186"/>
      <c r="T12" s="186"/>
      <c r="U12" s="185"/>
    </row>
    <row r="13" spans="1:15" ht="14.25" customHeight="1">
      <c r="A13" s="141"/>
      <c r="B13" s="141"/>
      <c r="C13" s="141"/>
      <c r="D13" s="141"/>
      <c r="E13" s="141"/>
      <c r="F13" s="141"/>
      <c r="G13" s="141"/>
      <c r="H13" s="141"/>
      <c r="I13" s="141"/>
      <c r="J13" s="141"/>
      <c r="K13" s="141"/>
      <c r="L13" s="141"/>
      <c r="M13" s="141"/>
      <c r="N13" s="141"/>
      <c r="O13" s="141"/>
    </row>
    <row r="14" spans="1:15" ht="14.25" customHeight="1">
      <c r="A14" s="428" t="s">
        <v>151</v>
      </c>
      <c r="B14" s="428"/>
      <c r="C14" s="428"/>
      <c r="D14" s="428"/>
      <c r="E14" s="428"/>
      <c r="F14" s="428"/>
      <c r="G14" s="428"/>
      <c r="H14" s="428"/>
      <c r="I14" s="428"/>
      <c r="J14" s="428"/>
      <c r="K14" s="428"/>
      <c r="L14" s="428"/>
      <c r="M14" s="428"/>
      <c r="N14" s="428"/>
      <c r="O14" s="428"/>
    </row>
    <row r="15" spans="1:15" ht="9" customHeight="1">
      <c r="A15" s="429" t="s">
        <v>152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29"/>
      <c r="L15" s="429"/>
      <c r="M15" s="429"/>
      <c r="N15" s="429"/>
      <c r="O15" s="429"/>
    </row>
    <row r="16" spans="1:15" ht="12.75">
      <c r="A16" s="430" t="s">
        <v>15</v>
      </c>
      <c r="B16" s="430"/>
      <c r="C16" s="430"/>
      <c r="D16" s="430"/>
      <c r="E16" s="430"/>
      <c r="F16" s="430"/>
      <c r="G16" s="430"/>
      <c r="H16" s="430"/>
      <c r="I16" s="430"/>
      <c r="J16" s="430"/>
      <c r="K16" s="430"/>
      <c r="L16" s="430"/>
      <c r="M16" s="430"/>
      <c r="N16" s="430"/>
      <c r="O16" s="430"/>
    </row>
    <row r="17" spans="1:15" ht="11.25" customHeight="1">
      <c r="A17" s="142"/>
      <c r="B17" s="142"/>
      <c r="C17" s="429" t="s">
        <v>16</v>
      </c>
      <c r="D17" s="429"/>
      <c r="E17" s="429"/>
      <c r="F17" s="429"/>
      <c r="G17" s="429"/>
      <c r="H17" s="429"/>
      <c r="I17" s="429"/>
      <c r="J17" s="429"/>
      <c r="K17" s="429"/>
      <c r="L17" s="429"/>
      <c r="M17" s="142"/>
      <c r="N17" s="142"/>
      <c r="O17" s="142"/>
    </row>
    <row r="18" spans="1:15" ht="12.75">
      <c r="A18" s="143" t="s">
        <v>17</v>
      </c>
      <c r="B18" s="144"/>
      <c r="C18" s="144"/>
      <c r="D18" s="144"/>
      <c r="E18" s="144"/>
      <c r="F18" s="144"/>
      <c r="G18" s="144"/>
      <c r="H18" s="144"/>
      <c r="I18" s="181" t="s">
        <v>18</v>
      </c>
      <c r="J18" s="144"/>
      <c r="K18" s="144"/>
      <c r="L18" s="144"/>
      <c r="M18" s="142"/>
      <c r="N18" s="142"/>
      <c r="O18" s="142"/>
    </row>
    <row r="19" spans="1:15" ht="29.25" customHeight="1">
      <c r="A19" s="431" t="s">
        <v>153</v>
      </c>
      <c r="B19" s="431"/>
      <c r="C19" s="431"/>
      <c r="D19" s="431"/>
      <c r="E19" s="432" t="s">
        <v>154</v>
      </c>
      <c r="F19" s="432"/>
      <c r="G19" s="432"/>
      <c r="H19" s="432"/>
      <c r="I19" s="432"/>
      <c r="J19" s="432"/>
      <c r="K19" s="432"/>
      <c r="L19" s="432"/>
      <c r="M19" s="432"/>
      <c r="N19" s="432"/>
      <c r="O19" s="432"/>
    </row>
    <row r="20" spans="1:15" ht="6" customHeight="1">
      <c r="A20" s="143"/>
      <c r="B20" s="142"/>
      <c r="C20" s="142"/>
      <c r="D20" s="142"/>
      <c r="E20" s="142"/>
      <c r="F20" s="142"/>
      <c r="G20" s="142"/>
      <c r="H20" s="142"/>
      <c r="I20" s="142"/>
      <c r="J20" s="142"/>
      <c r="K20" s="142"/>
      <c r="L20" s="142"/>
      <c r="M20" s="142"/>
      <c r="N20" s="142"/>
      <c r="O20" s="142"/>
    </row>
    <row r="21" spans="1:15" ht="27" customHeight="1">
      <c r="A21" s="433" t="s">
        <v>21</v>
      </c>
      <c r="B21" s="433"/>
      <c r="C21" s="433"/>
      <c r="D21" s="433"/>
      <c r="E21" s="434" t="s">
        <v>155</v>
      </c>
      <c r="F21" s="434"/>
      <c r="G21" s="434"/>
      <c r="H21" s="434"/>
      <c r="I21" s="434"/>
      <c r="J21" s="434"/>
      <c r="K21" s="434"/>
      <c r="L21" s="434"/>
      <c r="M21" s="434"/>
      <c r="N21" s="434"/>
      <c r="O21" s="434"/>
    </row>
    <row r="22" spans="1:3" ht="8.25" customHeight="1">
      <c r="A22" s="145"/>
      <c r="B22" s="146"/>
      <c r="C22" s="135"/>
    </row>
    <row r="23" spans="1:15" s="136" customFormat="1" ht="12.75">
      <c r="A23" s="147"/>
      <c r="B23" s="148"/>
      <c r="C23" s="435" t="s">
        <v>156</v>
      </c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7"/>
    </row>
    <row r="24" spans="1:15" s="136" customFormat="1" ht="40.5" customHeight="1">
      <c r="A24" s="149" t="s">
        <v>23</v>
      </c>
      <c r="B24" s="150" t="s">
        <v>24</v>
      </c>
      <c r="C24" s="151" t="s">
        <v>25</v>
      </c>
      <c r="D24" s="152" t="s">
        <v>26</v>
      </c>
      <c r="E24" s="152" t="s">
        <v>27</v>
      </c>
      <c r="F24" s="152" t="s">
        <v>28</v>
      </c>
      <c r="G24" s="152" t="s">
        <v>29</v>
      </c>
      <c r="H24" s="152" t="s">
        <v>30</v>
      </c>
      <c r="I24" s="152" t="s">
        <v>31</v>
      </c>
      <c r="J24" s="152" t="s">
        <v>32</v>
      </c>
      <c r="K24" s="152" t="s">
        <v>33</v>
      </c>
      <c r="L24" s="152" t="s">
        <v>34</v>
      </c>
      <c r="M24" s="152" t="s">
        <v>35</v>
      </c>
      <c r="N24" s="152" t="s">
        <v>36</v>
      </c>
      <c r="O24" s="182" t="s">
        <v>157</v>
      </c>
    </row>
    <row r="25" spans="1:15" ht="10.5" customHeight="1">
      <c r="A25" s="153">
        <v>1</v>
      </c>
      <c r="B25" s="154">
        <v>2</v>
      </c>
      <c r="C25" s="155">
        <v>3</v>
      </c>
      <c r="D25" s="156">
        <v>4</v>
      </c>
      <c r="E25" s="156">
        <v>5</v>
      </c>
      <c r="F25" s="156">
        <v>6</v>
      </c>
      <c r="G25" s="156">
        <v>7</v>
      </c>
      <c r="H25" s="156">
        <v>8</v>
      </c>
      <c r="I25" s="156">
        <v>9</v>
      </c>
      <c r="J25" s="156">
        <v>10</v>
      </c>
      <c r="K25" s="156">
        <v>11</v>
      </c>
      <c r="L25" s="156">
        <v>12</v>
      </c>
      <c r="M25" s="156">
        <v>13</v>
      </c>
      <c r="N25" s="156">
        <v>14</v>
      </c>
      <c r="O25" s="183">
        <v>15</v>
      </c>
    </row>
    <row r="26" spans="1:15" ht="18" customHeight="1">
      <c r="A26" s="157" t="s">
        <v>158</v>
      </c>
      <c r="B26" s="43">
        <v>2110</v>
      </c>
      <c r="C26" s="158"/>
      <c r="D26" s="158"/>
      <c r="E26" s="158"/>
      <c r="F26" s="158"/>
      <c r="G26" s="158"/>
      <c r="H26" s="158"/>
      <c r="I26" s="158"/>
      <c r="J26" s="158"/>
      <c r="K26" s="158"/>
      <c r="L26" s="158"/>
      <c r="M26" s="158"/>
      <c r="N26" s="158"/>
      <c r="O26" s="165">
        <f>SUM(C26:N26)</f>
        <v>0</v>
      </c>
    </row>
    <row r="27" spans="1:15" ht="17.25" customHeight="1">
      <c r="A27" s="157" t="s">
        <v>42</v>
      </c>
      <c r="B27" s="43">
        <v>2120</v>
      </c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65">
        <f aca="true" t="shared" si="0" ref="O27:O35">SUM(C27:N27)</f>
        <v>0</v>
      </c>
    </row>
    <row r="28" spans="1:15" ht="17.25" customHeight="1">
      <c r="A28" s="159" t="s">
        <v>159</v>
      </c>
      <c r="B28" s="43">
        <v>2220</v>
      </c>
      <c r="C28" s="158"/>
      <c r="D28" s="160"/>
      <c r="E28" s="160"/>
      <c r="F28" s="160"/>
      <c r="G28" s="160"/>
      <c r="H28" s="160"/>
      <c r="I28" s="160"/>
      <c r="J28" s="160"/>
      <c r="K28" s="160"/>
      <c r="L28" s="160"/>
      <c r="M28" s="160"/>
      <c r="N28" s="160"/>
      <c r="O28" s="165">
        <f t="shared" si="0"/>
        <v>0</v>
      </c>
    </row>
    <row r="29" spans="1:15" ht="15" customHeight="1">
      <c r="A29" s="157" t="s">
        <v>160</v>
      </c>
      <c r="B29" s="43">
        <v>2230</v>
      </c>
      <c r="C29" s="158"/>
      <c r="D29" s="158"/>
      <c r="E29" s="158"/>
      <c r="F29" s="158"/>
      <c r="G29" s="158"/>
      <c r="H29" s="158"/>
      <c r="I29" s="158"/>
      <c r="J29" s="158"/>
      <c r="K29" s="158"/>
      <c r="L29" s="158"/>
      <c r="M29" s="158"/>
      <c r="N29" s="158"/>
      <c r="O29" s="165">
        <f t="shared" si="0"/>
        <v>0</v>
      </c>
    </row>
    <row r="30" spans="1:15" ht="24.75" customHeight="1">
      <c r="A30" s="157" t="s">
        <v>161</v>
      </c>
      <c r="B30" s="43">
        <v>2270</v>
      </c>
      <c r="C30" s="158"/>
      <c r="D30" s="158"/>
      <c r="E30" s="158"/>
      <c r="F30" s="158"/>
      <c r="G30" s="158"/>
      <c r="H30" s="158"/>
      <c r="I30" s="158"/>
      <c r="J30" s="158"/>
      <c r="K30" s="158"/>
      <c r="L30" s="158"/>
      <c r="M30" s="158"/>
      <c r="N30" s="158"/>
      <c r="O30" s="165">
        <f t="shared" si="0"/>
        <v>0</v>
      </c>
    </row>
    <row r="31" spans="1:15" ht="20.25" customHeight="1">
      <c r="A31" s="161" t="s">
        <v>162</v>
      </c>
      <c r="B31" s="51">
        <v>2281</v>
      </c>
      <c r="C31" s="158"/>
      <c r="D31" s="160"/>
      <c r="E31" s="160"/>
      <c r="F31" s="160"/>
      <c r="G31" s="160"/>
      <c r="H31" s="160"/>
      <c r="I31" s="160"/>
      <c r="J31" s="160"/>
      <c r="K31" s="160"/>
      <c r="L31" s="160"/>
      <c r="M31" s="160"/>
      <c r="N31" s="160"/>
      <c r="O31" s="165">
        <f t="shared" si="0"/>
        <v>0</v>
      </c>
    </row>
    <row r="32" spans="1:15" ht="24" customHeight="1">
      <c r="A32" s="162" t="s">
        <v>163</v>
      </c>
      <c r="B32" s="51">
        <v>2282</v>
      </c>
      <c r="C32" s="158"/>
      <c r="D32" s="160"/>
      <c r="E32" s="160"/>
      <c r="F32" s="160"/>
      <c r="G32" s="160"/>
      <c r="H32" s="160"/>
      <c r="I32" s="160"/>
      <c r="J32" s="160"/>
      <c r="K32" s="160"/>
      <c r="L32" s="160"/>
      <c r="M32" s="160"/>
      <c r="N32" s="160"/>
      <c r="O32" s="165">
        <f t="shared" si="0"/>
        <v>0</v>
      </c>
    </row>
    <row r="33" spans="1:15" ht="12.75">
      <c r="A33" s="162" t="s">
        <v>56</v>
      </c>
      <c r="B33" s="51">
        <v>2700</v>
      </c>
      <c r="C33" s="158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5">
        <f t="shared" si="0"/>
        <v>0</v>
      </c>
    </row>
    <row r="34" spans="1:15" ht="12.75">
      <c r="A34" s="157" t="s">
        <v>164</v>
      </c>
      <c r="B34" s="43">
        <v>5000</v>
      </c>
      <c r="C34" s="158">
        <f>'Відрядження 0611140'!C32</f>
        <v>800</v>
      </c>
      <c r="D34" s="158">
        <f>'Відрядження 0611140'!D32</f>
        <v>800</v>
      </c>
      <c r="E34" s="158">
        <f>'Відрядження 0611140'!E32</f>
        <v>1600</v>
      </c>
      <c r="F34" s="158">
        <f>'Відрядження 0611140'!F32</f>
        <v>800</v>
      </c>
      <c r="G34" s="158">
        <f>'Відрядження 0611140'!G32</f>
        <v>800</v>
      </c>
      <c r="H34" s="158">
        <f>'Відрядження 0611140'!H32</f>
        <v>0</v>
      </c>
      <c r="I34" s="158">
        <f>'Відрядження 0611140'!I32</f>
        <v>0</v>
      </c>
      <c r="J34" s="158">
        <f>'Відрядження 0611140'!J32</f>
        <v>0</v>
      </c>
      <c r="K34" s="158">
        <f>'Відрядження 0611140'!K32</f>
        <v>1600</v>
      </c>
      <c r="L34" s="158">
        <f>'Відрядження 0611140'!L32</f>
        <v>1600</v>
      </c>
      <c r="M34" s="158">
        <f>'Відрядження 0611140'!M32</f>
        <v>0</v>
      </c>
      <c r="N34" s="158">
        <f>'Відрядження 0611140'!N32</f>
        <v>0</v>
      </c>
      <c r="O34" s="165">
        <f t="shared" si="0"/>
        <v>8000</v>
      </c>
    </row>
    <row r="35" spans="1:16" s="137" customFormat="1" ht="15" customHeight="1">
      <c r="A35" s="163" t="s">
        <v>165</v>
      </c>
      <c r="B35" s="164"/>
      <c r="C35" s="165">
        <f aca="true" t="shared" si="1" ref="C35:N35">SUM(C26:C34)</f>
        <v>800</v>
      </c>
      <c r="D35" s="165">
        <f t="shared" si="1"/>
        <v>800</v>
      </c>
      <c r="E35" s="165">
        <f t="shared" si="1"/>
        <v>1600</v>
      </c>
      <c r="F35" s="165">
        <f t="shared" si="1"/>
        <v>800</v>
      </c>
      <c r="G35" s="165">
        <f t="shared" si="1"/>
        <v>800</v>
      </c>
      <c r="H35" s="165">
        <f t="shared" si="1"/>
        <v>0</v>
      </c>
      <c r="I35" s="165">
        <f t="shared" si="1"/>
        <v>0</v>
      </c>
      <c r="J35" s="165">
        <f t="shared" si="1"/>
        <v>0</v>
      </c>
      <c r="K35" s="165">
        <f t="shared" si="1"/>
        <v>1600</v>
      </c>
      <c r="L35" s="165">
        <f t="shared" si="1"/>
        <v>1600</v>
      </c>
      <c r="M35" s="165">
        <f t="shared" si="1"/>
        <v>0</v>
      </c>
      <c r="N35" s="165">
        <f t="shared" si="1"/>
        <v>0</v>
      </c>
      <c r="O35" s="165">
        <f t="shared" si="0"/>
        <v>8000</v>
      </c>
      <c r="P35" s="184"/>
    </row>
    <row r="36" spans="1:15" ht="12.75">
      <c r="A36" s="166"/>
      <c r="B36" s="135"/>
      <c r="C36" s="167"/>
      <c r="D36" s="167"/>
      <c r="E36" s="167"/>
      <c r="F36" s="167"/>
      <c r="G36" s="167"/>
      <c r="H36" s="167"/>
      <c r="I36" s="167"/>
      <c r="J36" s="167"/>
      <c r="K36" s="167"/>
      <c r="L36" s="167"/>
      <c r="M36" s="167"/>
      <c r="N36" s="167"/>
      <c r="O36" s="167"/>
    </row>
    <row r="37" spans="1:10" ht="15">
      <c r="A37" s="168" t="s">
        <v>72</v>
      </c>
      <c r="D37" s="169"/>
      <c r="E37" s="169"/>
      <c r="F37" s="135"/>
      <c r="G37" s="135"/>
      <c r="H37" s="438" t="s">
        <v>73</v>
      </c>
      <c r="I37" s="438"/>
      <c r="J37" s="438"/>
    </row>
    <row r="38" spans="4:9" ht="9.75" customHeight="1">
      <c r="D38" s="366" t="s">
        <v>7</v>
      </c>
      <c r="E38" s="366"/>
      <c r="I38" s="171" t="s">
        <v>8</v>
      </c>
    </row>
    <row r="39" spans="1:8" ht="7.5" customHeight="1">
      <c r="A39" s="135"/>
      <c r="E39" s="135"/>
      <c r="F39" s="135"/>
      <c r="G39" s="135"/>
      <c r="H39" s="135"/>
    </row>
    <row r="40" spans="1:10" ht="15">
      <c r="A40" s="172" t="s">
        <v>74</v>
      </c>
      <c r="D40" s="169"/>
      <c r="E40" s="169"/>
      <c r="F40" s="135"/>
      <c r="G40" s="135"/>
      <c r="H40" s="438" t="s">
        <v>75</v>
      </c>
      <c r="I40" s="438"/>
      <c r="J40" s="438"/>
    </row>
    <row r="41" spans="1:9" ht="10.5" customHeight="1">
      <c r="A41" s="172"/>
      <c r="D41" s="366" t="s">
        <v>7</v>
      </c>
      <c r="E41" s="366"/>
      <c r="I41" s="171" t="s">
        <v>8</v>
      </c>
    </row>
    <row r="42" spans="1:8" ht="15" hidden="1">
      <c r="A42" s="172"/>
      <c r="E42" s="135"/>
      <c r="F42" s="135"/>
      <c r="G42" s="135"/>
      <c r="H42" s="135"/>
    </row>
    <row r="43" spans="1:5" ht="15.75">
      <c r="A43" s="64" t="s">
        <v>82</v>
      </c>
      <c r="B43" s="173"/>
      <c r="C43" s="135"/>
      <c r="D43" s="135"/>
      <c r="E43" s="135"/>
    </row>
    <row r="44" spans="1:5" ht="15" customHeight="1">
      <c r="A44" s="64" t="s">
        <v>83</v>
      </c>
      <c r="B44" s="173"/>
      <c r="C44" s="135"/>
      <c r="D44" s="135"/>
      <c r="E44" s="135"/>
    </row>
    <row r="45" spans="1:10" ht="26.25" customHeight="1">
      <c r="A45" s="132" t="s">
        <v>147</v>
      </c>
      <c r="B45" s="57"/>
      <c r="H45" s="438"/>
      <c r="I45" s="438"/>
      <c r="J45" s="438"/>
    </row>
  </sheetData>
  <sheetProtection/>
  <mergeCells count="23">
    <mergeCell ref="D41:E41"/>
    <mergeCell ref="H45:J45"/>
    <mergeCell ref="C23:O23"/>
    <mergeCell ref="H37:J37"/>
    <mergeCell ref="D38:E38"/>
    <mergeCell ref="H40:J40"/>
    <mergeCell ref="C17:L17"/>
    <mergeCell ref="A19:D19"/>
    <mergeCell ref="E19:O19"/>
    <mergeCell ref="A21:D21"/>
    <mergeCell ref="E21:O21"/>
    <mergeCell ref="A12:O12"/>
    <mergeCell ref="A14:O14"/>
    <mergeCell ref="A15:O15"/>
    <mergeCell ref="A16:O16"/>
    <mergeCell ref="K6:O6"/>
    <mergeCell ref="K7:N7"/>
    <mergeCell ref="M8:N8"/>
    <mergeCell ref="K10:L10"/>
    <mergeCell ref="N2:O2"/>
    <mergeCell ref="K3:O3"/>
    <mergeCell ref="L4:N4"/>
    <mergeCell ref="K5:O5"/>
  </mergeCells>
  <printOptions/>
  <pageMargins left="0.31496062992125984" right="0.31496062992125984" top="0.15748031496062992" bottom="0.15748031496062992" header="0.31496062992125984" footer="0.31496062992125984"/>
  <pageSetup horizontalDpi="600" verticalDpi="600" orientation="landscape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dimension ref="A1:U139"/>
  <sheetViews>
    <sheetView workbookViewId="0" topLeftCell="A50">
      <selection activeCell="E95" sqref="E95"/>
    </sheetView>
  </sheetViews>
  <sheetFormatPr defaultColWidth="9.25390625" defaultRowHeight="12.75"/>
  <cols>
    <col min="1" max="1" width="33.875" style="80" customWidth="1"/>
    <col min="2" max="2" width="8.875" style="80" customWidth="1"/>
    <col min="3" max="3" width="12.375" style="80" customWidth="1"/>
    <col min="4" max="4" width="13.25390625" style="80" customWidth="1"/>
    <col min="5" max="5" width="14.75390625" style="80" customWidth="1"/>
    <col min="6" max="6" width="9.375" style="80" customWidth="1"/>
    <col min="7" max="7" width="10.75390625" style="80" customWidth="1"/>
    <col min="8" max="8" width="12.375" style="80" customWidth="1"/>
    <col min="9" max="9" width="12.625" style="80" customWidth="1"/>
    <col min="10" max="10" width="13.375" style="80" customWidth="1"/>
    <col min="11" max="11" width="7.25390625" style="80" customWidth="1"/>
    <col min="12" max="16384" width="9.125" style="80" bestFit="1" customWidth="1"/>
  </cols>
  <sheetData>
    <row r="1" spans="3:6" ht="18.75">
      <c r="C1" s="81" t="s">
        <v>0</v>
      </c>
      <c r="D1" s="82"/>
      <c r="E1" s="83" t="e">
        <f>SUM(E26)</f>
        <v>#REF!</v>
      </c>
      <c r="F1" s="84" t="s">
        <v>166</v>
      </c>
    </row>
    <row r="2" spans="3:6" ht="9.75" customHeight="1">
      <c r="C2" s="81"/>
      <c r="D2" s="82"/>
      <c r="E2" s="360" t="s">
        <v>2</v>
      </c>
      <c r="F2" s="360"/>
    </row>
    <row r="3" spans="3:6" ht="32.25" customHeight="1">
      <c r="C3" s="425" t="s">
        <v>167</v>
      </c>
      <c r="D3" s="425"/>
      <c r="E3" s="425"/>
      <c r="F3" s="425"/>
    </row>
    <row r="4" spans="3:5" ht="9.75" customHeight="1">
      <c r="C4" s="82"/>
      <c r="D4" s="439" t="s">
        <v>4</v>
      </c>
      <c r="E4" s="439"/>
    </row>
    <row r="5" spans="3:7" ht="27" customHeight="1">
      <c r="C5" s="423" t="s">
        <v>78</v>
      </c>
      <c r="D5" s="423"/>
      <c r="E5" s="423"/>
      <c r="F5" s="85"/>
      <c r="G5" s="85"/>
    </row>
    <row r="6" spans="3:6" ht="10.5" customHeight="1">
      <c r="C6" s="360" t="s">
        <v>6</v>
      </c>
      <c r="D6" s="360"/>
      <c r="E6" s="360"/>
      <c r="F6" s="426"/>
    </row>
    <row r="7" spans="3:6" ht="14.25" customHeight="1">
      <c r="C7" s="359" t="s">
        <v>168</v>
      </c>
      <c r="D7" s="359"/>
      <c r="E7" s="359"/>
      <c r="F7" s="86"/>
    </row>
    <row r="8" spans="3:6" ht="8.25" customHeight="1">
      <c r="C8" s="87" t="s">
        <v>7</v>
      </c>
      <c r="D8" s="88"/>
      <c r="E8" s="440" t="s">
        <v>8</v>
      </c>
      <c r="F8" s="440"/>
    </row>
    <row r="9" spans="3:5" ht="12.75">
      <c r="C9" s="89"/>
      <c r="D9" s="90" t="s">
        <v>10</v>
      </c>
      <c r="E9" s="82"/>
    </row>
    <row r="10" spans="3:4" ht="8.25" customHeight="1">
      <c r="C10" s="91" t="s">
        <v>11</v>
      </c>
      <c r="D10" s="82"/>
    </row>
    <row r="11" spans="3:5" ht="8.25" customHeight="1">
      <c r="C11" s="91"/>
      <c r="D11" s="82"/>
      <c r="E11" s="90"/>
    </row>
    <row r="12" spans="1:5" ht="16.5" customHeight="1">
      <c r="A12" s="441" t="s">
        <v>169</v>
      </c>
      <c r="B12" s="441"/>
      <c r="C12" s="441"/>
      <c r="D12" s="441"/>
      <c r="E12" s="441"/>
    </row>
    <row r="13" spans="1:5" ht="13.5" customHeight="1">
      <c r="A13" s="442" t="s">
        <v>170</v>
      </c>
      <c r="B13" s="442"/>
      <c r="C13" s="442"/>
      <c r="D13" s="442"/>
      <c r="E13" s="442"/>
    </row>
    <row r="14" spans="1:5" ht="42.75" customHeight="1">
      <c r="A14" s="443" t="s">
        <v>171</v>
      </c>
      <c r="B14" s="443"/>
      <c r="C14" s="443"/>
      <c r="D14" s="443"/>
      <c r="E14" s="443"/>
    </row>
    <row r="15" spans="1:5" ht="9" customHeight="1">
      <c r="A15" s="92"/>
      <c r="B15" s="444" t="s">
        <v>14</v>
      </c>
      <c r="C15" s="444"/>
      <c r="D15" s="444"/>
      <c r="E15" s="444"/>
    </row>
    <row r="16" spans="1:5" ht="12" customHeight="1">
      <c r="A16" s="445" t="s">
        <v>15</v>
      </c>
      <c r="B16" s="445"/>
      <c r="C16" s="445"/>
      <c r="D16" s="445"/>
      <c r="E16" s="445"/>
    </row>
    <row r="17" spans="1:5" ht="9.75" customHeight="1">
      <c r="A17" s="92"/>
      <c r="B17" s="444" t="s">
        <v>16</v>
      </c>
      <c r="C17" s="444"/>
      <c r="D17" s="444"/>
      <c r="E17" s="92"/>
    </row>
    <row r="18" spans="1:5" ht="13.5" customHeight="1">
      <c r="A18" s="94" t="s">
        <v>17</v>
      </c>
      <c r="B18" s="95"/>
      <c r="C18" s="95"/>
      <c r="D18" s="93" t="s">
        <v>18</v>
      </c>
      <c r="E18" s="95"/>
    </row>
    <row r="19" spans="1:5" ht="26.25" customHeight="1">
      <c r="A19" s="96" t="s">
        <v>19</v>
      </c>
      <c r="B19" s="446" t="s">
        <v>172</v>
      </c>
      <c r="C19" s="447"/>
      <c r="D19" s="447"/>
      <c r="E19" s="447"/>
    </row>
    <row r="20" spans="1:5" ht="6" customHeight="1">
      <c r="A20" s="94"/>
      <c r="B20" s="92"/>
      <c r="C20" s="92"/>
      <c r="D20" s="92"/>
      <c r="E20" s="92"/>
    </row>
    <row r="21" spans="1:5" ht="53.25" customHeight="1">
      <c r="A21" s="97" t="s">
        <v>90</v>
      </c>
      <c r="B21" s="448" t="s">
        <v>173</v>
      </c>
      <c r="C21" s="448"/>
      <c r="D21" s="448"/>
      <c r="E21" s="448"/>
    </row>
    <row r="22" spans="1:5" ht="12" customHeight="1">
      <c r="A22" s="98"/>
      <c r="B22" s="98"/>
      <c r="C22" s="98"/>
      <c r="D22" s="98"/>
      <c r="E22" s="98" t="s">
        <v>98</v>
      </c>
    </row>
    <row r="23" spans="1:5" ht="13.5" customHeight="1">
      <c r="A23" s="453" t="s">
        <v>174</v>
      </c>
      <c r="B23" s="454" t="s">
        <v>99</v>
      </c>
      <c r="C23" s="449" t="s">
        <v>175</v>
      </c>
      <c r="D23" s="449"/>
      <c r="E23" s="450"/>
    </row>
    <row r="24" spans="1:5" ht="12.75" customHeight="1">
      <c r="A24" s="453"/>
      <c r="B24" s="455"/>
      <c r="C24" s="100" t="s">
        <v>176</v>
      </c>
      <c r="D24" s="100" t="s">
        <v>177</v>
      </c>
      <c r="E24" s="457" t="s">
        <v>178</v>
      </c>
    </row>
    <row r="25" spans="1:5" ht="12" customHeight="1">
      <c r="A25" s="453"/>
      <c r="B25" s="456"/>
      <c r="C25" s="101" t="s">
        <v>179</v>
      </c>
      <c r="D25" s="101" t="s">
        <v>179</v>
      </c>
      <c r="E25" s="458"/>
    </row>
    <row r="26" spans="1:5" ht="13.5" customHeight="1">
      <c r="A26" s="102" t="s">
        <v>180</v>
      </c>
      <c r="B26" s="103"/>
      <c r="C26" s="104" t="e">
        <f>C27</f>
        <v>#REF!</v>
      </c>
      <c r="D26" s="104">
        <f>D28</f>
        <v>0</v>
      </c>
      <c r="E26" s="104" t="e">
        <f>C26+D26</f>
        <v>#REF!</v>
      </c>
    </row>
    <row r="27" spans="1:5" ht="13.5" customHeight="1">
      <c r="A27" s="105" t="s">
        <v>181</v>
      </c>
      <c r="B27" s="106"/>
      <c r="C27" s="99" t="e">
        <f>C39</f>
        <v>#REF!</v>
      </c>
      <c r="D27" s="99" t="s">
        <v>108</v>
      </c>
      <c r="E27" s="104" t="e">
        <f>C27</f>
        <v>#REF!</v>
      </c>
    </row>
    <row r="28" spans="1:5" ht="13.5" customHeight="1">
      <c r="A28" s="105" t="s">
        <v>182</v>
      </c>
      <c r="B28" s="107"/>
      <c r="C28" s="99" t="s">
        <v>108</v>
      </c>
      <c r="D28" s="99">
        <f>SUM(D29)</f>
        <v>0</v>
      </c>
      <c r="E28" s="104">
        <f aca="true" t="shared" si="0" ref="E28:E37">D28</f>
        <v>0</v>
      </c>
    </row>
    <row r="29" spans="1:5" ht="21" customHeight="1">
      <c r="A29" s="108" t="s">
        <v>183</v>
      </c>
      <c r="B29" s="107">
        <v>250100</v>
      </c>
      <c r="C29" s="99"/>
      <c r="D29" s="99">
        <f>SUM(D30:D32)</f>
        <v>0</v>
      </c>
      <c r="E29" s="104">
        <f t="shared" si="0"/>
        <v>0</v>
      </c>
    </row>
    <row r="30" spans="1:5" ht="13.5" customHeight="1">
      <c r="A30" s="109" t="s">
        <v>184</v>
      </c>
      <c r="B30" s="107">
        <v>250101</v>
      </c>
      <c r="C30" s="99"/>
      <c r="D30" s="110"/>
      <c r="E30" s="104">
        <f t="shared" si="0"/>
        <v>0</v>
      </c>
    </row>
    <row r="31" spans="1:5" ht="13.5" customHeight="1">
      <c r="A31" s="109" t="s">
        <v>185</v>
      </c>
      <c r="B31" s="107">
        <v>250102</v>
      </c>
      <c r="C31" s="99"/>
      <c r="D31" s="110"/>
      <c r="E31" s="104">
        <f t="shared" si="0"/>
        <v>0</v>
      </c>
    </row>
    <row r="32" spans="1:5" ht="13.5" customHeight="1">
      <c r="A32" s="109" t="s">
        <v>186</v>
      </c>
      <c r="B32" s="107">
        <v>250103</v>
      </c>
      <c r="C32" s="99"/>
      <c r="D32" s="110"/>
      <c r="E32" s="104">
        <f t="shared" si="0"/>
        <v>0</v>
      </c>
    </row>
    <row r="33" spans="1:5" ht="13.5" customHeight="1">
      <c r="A33" s="111" t="s">
        <v>187</v>
      </c>
      <c r="B33" s="107">
        <v>250200</v>
      </c>
      <c r="C33" s="99"/>
      <c r="D33" s="110"/>
      <c r="E33" s="104">
        <f t="shared" si="0"/>
        <v>0</v>
      </c>
    </row>
    <row r="34" spans="1:5" ht="13.5" customHeight="1">
      <c r="A34" s="109" t="s">
        <v>188</v>
      </c>
      <c r="B34" s="107">
        <v>250201</v>
      </c>
      <c r="C34" s="99" t="s">
        <v>108</v>
      </c>
      <c r="D34" s="110"/>
      <c r="E34" s="104">
        <f t="shared" si="0"/>
        <v>0</v>
      </c>
    </row>
    <row r="35" spans="1:5" ht="13.5" customHeight="1">
      <c r="A35" s="109" t="s">
        <v>189</v>
      </c>
      <c r="B35" s="107">
        <v>250202</v>
      </c>
      <c r="C35" s="99" t="s">
        <v>108</v>
      </c>
      <c r="D35" s="110"/>
      <c r="E35" s="104">
        <f t="shared" si="0"/>
        <v>0</v>
      </c>
    </row>
    <row r="36" spans="1:5" ht="13.5" customHeight="1">
      <c r="A36" s="111" t="s">
        <v>190</v>
      </c>
      <c r="B36" s="107">
        <v>20840000</v>
      </c>
      <c r="C36" s="99"/>
      <c r="D36" s="110"/>
      <c r="E36" s="104">
        <f t="shared" si="0"/>
        <v>0</v>
      </c>
    </row>
    <row r="37" spans="1:5" ht="22.5" customHeight="1">
      <c r="A37" s="108" t="s">
        <v>191</v>
      </c>
      <c r="B37" s="107">
        <v>20840000</v>
      </c>
      <c r="C37" s="99" t="s">
        <v>108</v>
      </c>
      <c r="D37" s="110"/>
      <c r="E37" s="104">
        <f t="shared" si="0"/>
        <v>0</v>
      </c>
    </row>
    <row r="38" spans="1:5" ht="22.5" customHeight="1">
      <c r="A38" s="108" t="s">
        <v>192</v>
      </c>
      <c r="B38" s="112"/>
      <c r="C38" s="99" t="s">
        <v>108</v>
      </c>
      <c r="D38" s="110"/>
      <c r="E38" s="104"/>
    </row>
    <row r="39" spans="1:5" ht="13.5" customHeight="1">
      <c r="A39" s="113" t="s">
        <v>193</v>
      </c>
      <c r="B39" s="105"/>
      <c r="C39" s="99" t="e">
        <f>C40+C69+C74+C77</f>
        <v>#REF!</v>
      </c>
      <c r="D39" s="114">
        <f>D40+D65</f>
        <v>0</v>
      </c>
      <c r="E39" s="114" t="e">
        <f>E40+E65</f>
        <v>#REF!</v>
      </c>
    </row>
    <row r="40" spans="1:5" ht="13.5" customHeight="1">
      <c r="A40" s="115" t="s">
        <v>194</v>
      </c>
      <c r="B40" s="116">
        <v>2000</v>
      </c>
      <c r="C40" s="114" t="e">
        <f>SUM(C42+C46+C64)</f>
        <v>#REF!</v>
      </c>
      <c r="D40" s="114">
        <f>D43+D45+D46+D50+D51+D62+D63+D64</f>
        <v>0</v>
      </c>
      <c r="E40" s="114" t="e">
        <f>C40+D40</f>
        <v>#REF!</v>
      </c>
    </row>
    <row r="41" spans="1:5" ht="21" customHeight="1" hidden="1">
      <c r="A41" s="117" t="s">
        <v>195</v>
      </c>
      <c r="B41" s="116">
        <v>2100</v>
      </c>
      <c r="C41" s="114">
        <f>C43+C45</f>
        <v>0</v>
      </c>
      <c r="D41" s="114">
        <f>D43+D45</f>
        <v>0</v>
      </c>
      <c r="E41" s="114">
        <f aca="true" t="shared" si="1" ref="E41:E73">C41+D41</f>
        <v>0</v>
      </c>
    </row>
    <row r="42" spans="1:5" ht="21" customHeight="1">
      <c r="A42" s="117" t="s">
        <v>40</v>
      </c>
      <c r="B42" s="116">
        <v>2100</v>
      </c>
      <c r="C42" s="114">
        <f>SUM(C44+C45)</f>
        <v>0</v>
      </c>
      <c r="D42" s="118"/>
      <c r="E42" s="114">
        <f t="shared" si="1"/>
        <v>0</v>
      </c>
    </row>
    <row r="43" spans="1:5" ht="12.75" customHeight="1">
      <c r="A43" s="117" t="s">
        <v>158</v>
      </c>
      <c r="B43" s="119">
        <v>2110</v>
      </c>
      <c r="C43" s="114">
        <f>SUM(C44)</f>
        <v>0</v>
      </c>
      <c r="D43" s="114">
        <f>D44</f>
        <v>0</v>
      </c>
      <c r="E43" s="114">
        <f t="shared" si="1"/>
        <v>0</v>
      </c>
    </row>
    <row r="44" spans="1:5" ht="13.5" customHeight="1">
      <c r="A44" s="105" t="s">
        <v>196</v>
      </c>
      <c r="B44" s="99">
        <v>2111</v>
      </c>
      <c r="C44" s="114"/>
      <c r="D44" s="110"/>
      <c r="E44" s="114">
        <f t="shared" si="1"/>
        <v>0</v>
      </c>
    </row>
    <row r="45" spans="1:5" ht="13.5" customHeight="1">
      <c r="A45" s="120" t="s">
        <v>197</v>
      </c>
      <c r="B45" s="119">
        <v>2120</v>
      </c>
      <c r="C45" s="114"/>
      <c r="D45" s="110"/>
      <c r="E45" s="114">
        <f t="shared" si="1"/>
        <v>0</v>
      </c>
    </row>
    <row r="46" spans="1:5" ht="16.5" customHeight="1">
      <c r="A46" s="121" t="s">
        <v>43</v>
      </c>
      <c r="B46" s="119">
        <v>2200</v>
      </c>
      <c r="C46" s="114" t="e">
        <f>SUM(C47+C48+C49+C50+C51+C57)</f>
        <v>#REF!</v>
      </c>
      <c r="D46" s="99">
        <f>SUM(D47:D49)</f>
        <v>0</v>
      </c>
      <c r="E46" s="114" t="e">
        <f t="shared" si="1"/>
        <v>#REF!</v>
      </c>
    </row>
    <row r="47" spans="1:5" ht="20.25" customHeight="1">
      <c r="A47" s="122" t="s">
        <v>198</v>
      </c>
      <c r="B47" s="99">
        <v>2210</v>
      </c>
      <c r="C47" s="114"/>
      <c r="D47" s="110"/>
      <c r="E47" s="114">
        <f t="shared" si="1"/>
        <v>0</v>
      </c>
    </row>
    <row r="48" spans="1:5" ht="13.5" customHeight="1">
      <c r="A48" s="111" t="s">
        <v>45</v>
      </c>
      <c r="B48" s="99">
        <v>2230</v>
      </c>
      <c r="C48" s="114"/>
      <c r="D48" s="110"/>
      <c r="E48" s="114">
        <f t="shared" si="1"/>
        <v>0</v>
      </c>
    </row>
    <row r="49" spans="1:5" ht="13.5" customHeight="1">
      <c r="A49" s="111" t="s">
        <v>199</v>
      </c>
      <c r="B49" s="99">
        <v>2240</v>
      </c>
      <c r="C49" s="114"/>
      <c r="D49" s="110"/>
      <c r="E49" s="114">
        <f t="shared" si="1"/>
        <v>0</v>
      </c>
    </row>
    <row r="50" spans="1:5" ht="13.5" customHeight="1">
      <c r="A50" s="120" t="s">
        <v>47</v>
      </c>
      <c r="B50" s="119">
        <v>2250</v>
      </c>
      <c r="C50" s="114">
        <v>8000</v>
      </c>
      <c r="D50" s="110"/>
      <c r="E50" s="114">
        <f t="shared" si="1"/>
        <v>8000</v>
      </c>
    </row>
    <row r="51" spans="1:5" ht="13.5" customHeight="1">
      <c r="A51" s="123" t="s">
        <v>161</v>
      </c>
      <c r="B51" s="119">
        <v>2270</v>
      </c>
      <c r="C51" s="114" t="e">
        <f>SUM(C52+C53+C54+C55+C56)</f>
        <v>#REF!</v>
      </c>
      <c r="D51" s="110"/>
      <c r="E51" s="114" t="e">
        <f t="shared" si="1"/>
        <v>#REF!</v>
      </c>
    </row>
    <row r="52" spans="1:5" ht="13.5" customHeight="1">
      <c r="A52" s="111" t="s">
        <v>200</v>
      </c>
      <c r="B52" s="99">
        <v>2271</v>
      </c>
      <c r="C52" s="114" t="e">
        <f>SUM('розш. помісячн спільні'!O34+'розш. помісячн місцевого бюджет'!O34+#REF!+'розш. помісячн дотац'!O34)</f>
        <v>#REF!</v>
      </c>
      <c r="D52" s="110"/>
      <c r="E52" s="114" t="e">
        <f t="shared" si="1"/>
        <v>#REF!</v>
      </c>
    </row>
    <row r="53" spans="1:5" ht="13.5" customHeight="1">
      <c r="A53" s="111" t="s">
        <v>201</v>
      </c>
      <c r="B53" s="99">
        <v>2272</v>
      </c>
      <c r="C53" s="114"/>
      <c r="D53" s="110"/>
      <c r="E53" s="114">
        <f t="shared" si="1"/>
        <v>0</v>
      </c>
    </row>
    <row r="54" spans="1:5" ht="13.5" customHeight="1">
      <c r="A54" s="111" t="s">
        <v>202</v>
      </c>
      <c r="B54" s="99">
        <v>2273</v>
      </c>
      <c r="C54" s="114"/>
      <c r="D54" s="110"/>
      <c r="E54" s="114">
        <f t="shared" si="1"/>
        <v>0</v>
      </c>
    </row>
    <row r="55" spans="1:5" ht="12.75">
      <c r="A55" s="111" t="s">
        <v>203</v>
      </c>
      <c r="B55" s="99">
        <v>2274</v>
      </c>
      <c r="C55" s="99"/>
      <c r="D55" s="110"/>
      <c r="E55" s="114">
        <f t="shared" si="1"/>
        <v>0</v>
      </c>
    </row>
    <row r="56" spans="1:5" ht="13.5" customHeight="1">
      <c r="A56" s="111" t="s">
        <v>204</v>
      </c>
      <c r="B56" s="99">
        <v>2275</v>
      </c>
      <c r="C56" s="99"/>
      <c r="D56" s="110"/>
      <c r="E56" s="114">
        <f t="shared" si="1"/>
        <v>0</v>
      </c>
    </row>
    <row r="57" spans="1:5" ht="21.75" customHeight="1">
      <c r="A57" s="124" t="s">
        <v>205</v>
      </c>
      <c r="B57" s="125">
        <v>2280</v>
      </c>
      <c r="C57" s="104">
        <f>SUM(C58)</f>
        <v>0</v>
      </c>
      <c r="D57" s="104">
        <f>SUM(D58)</f>
        <v>0</v>
      </c>
      <c r="E57" s="114">
        <f t="shared" si="1"/>
        <v>0</v>
      </c>
    </row>
    <row r="58" spans="1:5" ht="33" customHeight="1">
      <c r="A58" s="126" t="s">
        <v>206</v>
      </c>
      <c r="B58" s="104">
        <v>2282</v>
      </c>
      <c r="C58" s="114"/>
      <c r="D58" s="127"/>
      <c r="E58" s="114">
        <f t="shared" si="1"/>
        <v>0</v>
      </c>
    </row>
    <row r="59" spans="1:5" ht="13.5" customHeight="1">
      <c r="A59" s="120" t="s">
        <v>207</v>
      </c>
      <c r="B59" s="119">
        <v>2400</v>
      </c>
      <c r="C59" s="99"/>
      <c r="D59" s="99"/>
      <c r="E59" s="114">
        <f t="shared" si="1"/>
        <v>0</v>
      </c>
    </row>
    <row r="60" spans="1:5" ht="13.5" customHeight="1">
      <c r="A60" s="128" t="s">
        <v>208</v>
      </c>
      <c r="B60" s="125">
        <v>2600</v>
      </c>
      <c r="C60" s="104">
        <f>C61</f>
        <v>0</v>
      </c>
      <c r="D60" s="104">
        <f>D61</f>
        <v>0</v>
      </c>
      <c r="E60" s="114">
        <f t="shared" si="1"/>
        <v>0</v>
      </c>
    </row>
    <row r="61" spans="1:21" ht="13.5" customHeight="1">
      <c r="A61" s="128" t="s">
        <v>209</v>
      </c>
      <c r="B61" s="125">
        <v>2700</v>
      </c>
      <c r="C61" s="104">
        <f>SUM(C62:C63)</f>
        <v>0</v>
      </c>
      <c r="D61" s="104">
        <f>SUM(D62:D63)</f>
        <v>0</v>
      </c>
      <c r="E61" s="114">
        <f t="shared" si="1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</row>
    <row r="62" spans="1:21" ht="13.5" customHeight="1">
      <c r="A62" s="111" t="s">
        <v>57</v>
      </c>
      <c r="B62" s="99">
        <v>2710</v>
      </c>
      <c r="C62" s="99"/>
      <c r="D62" s="99"/>
      <c r="E62" s="114">
        <f t="shared" si="1"/>
        <v>0</v>
      </c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</row>
    <row r="63" spans="1:21" ht="13.5" customHeight="1">
      <c r="A63" s="111" t="s">
        <v>210</v>
      </c>
      <c r="B63" s="99">
        <v>2730</v>
      </c>
      <c r="C63" s="99"/>
      <c r="D63" s="99"/>
      <c r="E63" s="114">
        <f t="shared" si="1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</row>
    <row r="64" spans="1:21" ht="13.5" customHeight="1">
      <c r="A64" s="123" t="s">
        <v>211</v>
      </c>
      <c r="B64" s="119">
        <v>2800</v>
      </c>
      <c r="C64" s="114"/>
      <c r="D64" s="99">
        <v>0</v>
      </c>
      <c r="E64" s="114">
        <f t="shared" si="1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</row>
    <row r="65" spans="1:21" ht="13.5" customHeight="1">
      <c r="A65" s="129" t="s">
        <v>59</v>
      </c>
      <c r="B65" s="116">
        <v>3000</v>
      </c>
      <c r="C65" s="99">
        <f>C66+C71</f>
        <v>0</v>
      </c>
      <c r="D65" s="99">
        <f>D66+D71</f>
        <v>0</v>
      </c>
      <c r="E65" s="114">
        <f t="shared" si="1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</row>
    <row r="66" spans="1:21" ht="13.5" customHeight="1">
      <c r="A66" s="105" t="s">
        <v>60</v>
      </c>
      <c r="B66" s="119">
        <v>3100</v>
      </c>
      <c r="C66" s="99">
        <f>C67+C68+C69</f>
        <v>0</v>
      </c>
      <c r="D66" s="99">
        <f>D67+D68+D69</f>
        <v>0</v>
      </c>
      <c r="E66" s="114">
        <f t="shared" si="1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</row>
    <row r="67" spans="1:21" ht="13.5" customHeight="1">
      <c r="A67" s="130" t="s">
        <v>212</v>
      </c>
      <c r="B67" s="99">
        <v>3110</v>
      </c>
      <c r="C67" s="99">
        <v>0</v>
      </c>
      <c r="D67" s="99">
        <v>0</v>
      </c>
      <c r="E67" s="114">
        <f t="shared" si="1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3.5" customHeight="1">
      <c r="A68" s="131" t="s">
        <v>135</v>
      </c>
      <c r="B68" s="99">
        <v>3120</v>
      </c>
      <c r="C68" s="99"/>
      <c r="D68" s="99"/>
      <c r="E68" s="114">
        <f t="shared" si="1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21" ht="13.5" customHeight="1">
      <c r="A69" s="131" t="s">
        <v>62</v>
      </c>
      <c r="B69" s="99">
        <v>3130</v>
      </c>
      <c r="C69" s="99"/>
      <c r="D69" s="99"/>
      <c r="E69" s="114">
        <f t="shared" si="1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</row>
    <row r="70" spans="1:21" ht="13.5" customHeight="1">
      <c r="A70" s="131" t="s">
        <v>65</v>
      </c>
      <c r="B70" s="99">
        <v>3140</v>
      </c>
      <c r="C70" s="104"/>
      <c r="D70" s="99"/>
      <c r="E70" s="114">
        <f t="shared" si="1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</row>
    <row r="71" spans="1:21" ht="12.75" customHeight="1">
      <c r="A71" s="131" t="s">
        <v>213</v>
      </c>
      <c r="B71" s="99">
        <v>3160</v>
      </c>
      <c r="C71" s="99"/>
      <c r="D71" s="99"/>
      <c r="E71" s="114">
        <f t="shared" si="1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</row>
    <row r="72" spans="1:21" ht="12" customHeight="1">
      <c r="A72" s="131" t="s">
        <v>141</v>
      </c>
      <c r="B72" s="119">
        <v>3200</v>
      </c>
      <c r="C72" s="99"/>
      <c r="D72" s="99"/>
      <c r="E72" s="114">
        <f t="shared" si="1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</row>
    <row r="73" spans="1:21" ht="12.75">
      <c r="A73" s="129" t="s">
        <v>214</v>
      </c>
      <c r="B73" s="116">
        <v>9000</v>
      </c>
      <c r="C73" s="99"/>
      <c r="D73" s="99"/>
      <c r="E73" s="114">
        <f t="shared" si="1"/>
        <v>0</v>
      </c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</row>
    <row r="74" spans="1:21" ht="12.75">
      <c r="A74" s="57"/>
      <c r="B74" s="57"/>
      <c r="C74" s="57"/>
      <c r="D74" s="57"/>
      <c r="E74" s="57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</row>
    <row r="75" spans="1:21" ht="12.75">
      <c r="A75" s="57"/>
      <c r="B75" s="57"/>
      <c r="C75" s="57"/>
      <c r="D75" s="57"/>
      <c r="E75" s="57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</row>
    <row r="76" spans="1:21" ht="15.75">
      <c r="A76" s="58" t="s">
        <v>72</v>
      </c>
      <c r="B76" s="59"/>
      <c r="C76" s="59"/>
      <c r="D76" s="451" t="s">
        <v>73</v>
      </c>
      <c r="E76" s="45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</row>
    <row r="77" spans="1:21" ht="12.75">
      <c r="A77" s="57"/>
      <c r="B77" s="383" t="s">
        <v>7</v>
      </c>
      <c r="C77" s="383"/>
      <c r="D77" s="62" t="s">
        <v>8</v>
      </c>
      <c r="E77" s="57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</row>
    <row r="78" spans="1:21" ht="12.75">
      <c r="A78" s="57"/>
      <c r="B78" s="62"/>
      <c r="C78" s="62"/>
      <c r="D78" s="62"/>
      <c r="E78" s="57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</row>
    <row r="79" spans="1:21" ht="15.75">
      <c r="A79" s="63" t="s">
        <v>74</v>
      </c>
      <c r="B79" s="59"/>
      <c r="C79" s="59"/>
      <c r="D79" s="452" t="s">
        <v>75</v>
      </c>
      <c r="E79" s="452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</row>
    <row r="80" spans="1:21" ht="15">
      <c r="A80" s="58"/>
      <c r="B80" s="383" t="s">
        <v>7</v>
      </c>
      <c r="C80" s="383"/>
      <c r="D80" s="62" t="s">
        <v>8</v>
      </c>
      <c r="E80" s="57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</row>
    <row r="81" spans="1:21" ht="15">
      <c r="A81" s="58"/>
      <c r="B81" s="57"/>
      <c r="C81" s="57"/>
      <c r="D81" s="57"/>
      <c r="E81" s="57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</row>
    <row r="82" spans="1:21" ht="15.75">
      <c r="A82" s="64" t="s">
        <v>82</v>
      </c>
      <c r="B82" s="57"/>
      <c r="C82" s="57"/>
      <c r="D82" s="57"/>
      <c r="E82" s="57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</row>
    <row r="83" spans="1:21" ht="15.75">
      <c r="A83" s="64" t="s">
        <v>83</v>
      </c>
      <c r="B83" s="383"/>
      <c r="C83" s="383"/>
      <c r="D83" s="62"/>
      <c r="E83" s="57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</row>
    <row r="84" spans="1:21" ht="15.75">
      <c r="A84" s="132" t="s">
        <v>147</v>
      </c>
      <c r="B84" s="57"/>
      <c r="C84" s="57"/>
      <c r="D84" s="59"/>
      <c r="E84" s="59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</row>
    <row r="85" spans="1:21" ht="12.75">
      <c r="A85" s="62"/>
      <c r="B85" s="57"/>
      <c r="C85" s="57"/>
      <c r="D85" s="377" t="s">
        <v>11</v>
      </c>
      <c r="E85" s="377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</row>
    <row r="86" spans="1:21" ht="12.75">
      <c r="A86" s="1"/>
      <c r="B86" s="62"/>
      <c r="C86" s="57"/>
      <c r="D86" s="57"/>
      <c r="E86" s="57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</row>
    <row r="87" spans="1:21" ht="12.75">
      <c r="A87" s="1"/>
      <c r="B87" s="1"/>
      <c r="C87" s="57"/>
      <c r="D87" s="57"/>
      <c r="E87" s="57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</row>
    <row r="88" spans="1:21" ht="12.75">
      <c r="A88" s="133"/>
      <c r="B88" s="133"/>
      <c r="C88" s="57"/>
      <c r="D88" s="57"/>
      <c r="E88" s="57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</row>
    <row r="89" spans="1:21" ht="12.75">
      <c r="A89" s="57"/>
      <c r="B89" s="57"/>
      <c r="C89" s="57"/>
      <c r="D89" s="57"/>
      <c r="E89" s="57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</row>
    <row r="90" spans="1:21" ht="12.75">
      <c r="A90" s="57"/>
      <c r="B90" s="57"/>
      <c r="C90" s="57"/>
      <c r="D90" s="57"/>
      <c r="E90" s="57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</row>
    <row r="91" spans="1:21" ht="12.75">
      <c r="A91" s="57"/>
      <c r="B91" s="57"/>
      <c r="C91" s="57"/>
      <c r="D91" s="57"/>
      <c r="E91" s="57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</row>
    <row r="92" spans="1:21" ht="12.75">
      <c r="A92" s="57"/>
      <c r="B92" s="57"/>
      <c r="C92" s="57"/>
      <c r="D92" s="57"/>
      <c r="E92" s="57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</row>
    <row r="93" spans="1:21" ht="12.75">
      <c r="A93" s="57"/>
      <c r="B93" s="57"/>
      <c r="C93" s="57"/>
      <c r="D93" s="57"/>
      <c r="E93" s="57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</row>
    <row r="94" spans="1:21" ht="12.75">
      <c r="A94" s="57"/>
      <c r="B94" s="57"/>
      <c r="C94" s="57"/>
      <c r="D94" s="57"/>
      <c r="E94" s="57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</row>
    <row r="95" spans="1:21" ht="12.75">
      <c r="A95" s="57"/>
      <c r="B95" s="57"/>
      <c r="C95" s="57"/>
      <c r="D95" s="57"/>
      <c r="E95" s="57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</row>
    <row r="96" spans="1:21" ht="12.75">
      <c r="A96" s="57"/>
      <c r="B96" s="57"/>
      <c r="C96" s="57"/>
      <c r="D96" s="57"/>
      <c r="E96" s="57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</row>
    <row r="97" spans="1:21" ht="12.75">
      <c r="A97" s="57"/>
      <c r="B97" s="57"/>
      <c r="C97" s="57"/>
      <c r="D97" s="57"/>
      <c r="E97" s="57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</row>
    <row r="98" spans="1:21" ht="12.75">
      <c r="A98" s="57"/>
      <c r="B98" s="57"/>
      <c r="C98" s="57"/>
      <c r="D98" s="57"/>
      <c r="E98" s="57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</row>
    <row r="99" spans="1:21" ht="12.75">
      <c r="A99" s="57"/>
      <c r="B99" s="57"/>
      <c r="C99" s="57"/>
      <c r="D99" s="57"/>
      <c r="E99" s="57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</row>
    <row r="100" spans="1:21" ht="12.75">
      <c r="A100" s="57"/>
      <c r="B100" s="57"/>
      <c r="C100" s="57"/>
      <c r="D100" s="57"/>
      <c r="E100" s="57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</row>
    <row r="101" spans="1:21" ht="12.75">
      <c r="A101" s="57"/>
      <c r="B101" s="57"/>
      <c r="C101" s="57"/>
      <c r="D101" s="57"/>
      <c r="E101" s="57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</row>
    <row r="102" spans="1:21" ht="12.75">
      <c r="A102" s="57"/>
      <c r="B102" s="57"/>
      <c r="C102" s="57"/>
      <c r="D102" s="57"/>
      <c r="E102" s="57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</row>
    <row r="103" spans="1:21" ht="12.75">
      <c r="A103" s="57"/>
      <c r="B103" s="57"/>
      <c r="C103" s="57"/>
      <c r="D103" s="57"/>
      <c r="E103" s="57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</row>
    <row r="104" spans="1:21" ht="12.75">
      <c r="A104" s="57"/>
      <c r="B104" s="57"/>
      <c r="C104" s="57"/>
      <c r="D104" s="57"/>
      <c r="E104" s="57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</row>
    <row r="105" spans="1:21" ht="12.75">
      <c r="A105" s="57"/>
      <c r="B105" s="57"/>
      <c r="C105" s="57"/>
      <c r="D105" s="57"/>
      <c r="E105" s="57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</row>
    <row r="106" spans="1:21" ht="12.75">
      <c r="A106" s="57"/>
      <c r="B106" s="57"/>
      <c r="C106" s="57"/>
      <c r="D106" s="57"/>
      <c r="E106" s="57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</row>
    <row r="107" spans="1:21" ht="12.75">
      <c r="A107" s="57"/>
      <c r="B107" s="57"/>
      <c r="C107" s="57"/>
      <c r="D107" s="57"/>
      <c r="E107" s="57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</row>
    <row r="108" spans="1:21" ht="12.75">
      <c r="A108" s="134"/>
      <c r="B108" s="134"/>
      <c r="C108" s="134"/>
      <c r="D108" s="134"/>
      <c r="E108" s="13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</row>
    <row r="109" spans="1:21" ht="12.75">
      <c r="A109" s="134"/>
      <c r="B109" s="134"/>
      <c r="C109" s="134"/>
      <c r="D109" s="134"/>
      <c r="E109" s="13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</row>
    <row r="110" spans="1:21" ht="12.75">
      <c r="A110" s="134"/>
      <c r="B110" s="134"/>
      <c r="C110" s="134"/>
      <c r="D110" s="134"/>
      <c r="E110" s="13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</row>
    <row r="111" spans="1:21" ht="12.75">
      <c r="A111" s="134"/>
      <c r="B111" s="134"/>
      <c r="C111" s="134"/>
      <c r="D111" s="134"/>
      <c r="E111" s="13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</row>
    <row r="112" spans="1:21" ht="12.75">
      <c r="A112" s="134"/>
      <c r="B112" s="134"/>
      <c r="C112" s="134"/>
      <c r="D112" s="134"/>
      <c r="E112" s="13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</row>
    <row r="113" spans="1:21" ht="12.75">
      <c r="A113" s="134"/>
      <c r="B113" s="134"/>
      <c r="C113" s="134"/>
      <c r="D113" s="134"/>
      <c r="E113" s="13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</row>
    <row r="114" spans="1:21" ht="12.75">
      <c r="A114" s="134"/>
      <c r="B114" s="134"/>
      <c r="C114" s="134"/>
      <c r="D114" s="134"/>
      <c r="E114" s="13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</row>
    <row r="115" spans="1:21" ht="12.75">
      <c r="A115" s="134"/>
      <c r="B115" s="134"/>
      <c r="C115" s="134"/>
      <c r="D115" s="134"/>
      <c r="E115" s="13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</row>
    <row r="116" spans="1:21" ht="12.75">
      <c r="A116" s="134"/>
      <c r="B116" s="134"/>
      <c r="C116" s="134"/>
      <c r="D116" s="134"/>
      <c r="E116" s="13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</row>
    <row r="117" spans="1:21" ht="12.75">
      <c r="A117" s="134"/>
      <c r="B117" s="134"/>
      <c r="C117" s="134"/>
      <c r="D117" s="134"/>
      <c r="E117" s="13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</row>
    <row r="118" spans="1:21" ht="12.75">
      <c r="A118" s="134"/>
      <c r="B118" s="134"/>
      <c r="C118" s="134"/>
      <c r="D118" s="134"/>
      <c r="E118" s="13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</row>
    <row r="119" spans="1:21" ht="12.75">
      <c r="A119" s="134"/>
      <c r="B119" s="134"/>
      <c r="C119" s="134"/>
      <c r="D119" s="134"/>
      <c r="E119" s="13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</row>
    <row r="120" spans="1:21" ht="12.75">
      <c r="A120" s="134"/>
      <c r="B120" s="134"/>
      <c r="C120" s="134"/>
      <c r="D120" s="134"/>
      <c r="E120" s="13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</row>
    <row r="121" spans="1:21" ht="12.75">
      <c r="A121" s="134"/>
      <c r="B121" s="134"/>
      <c r="C121" s="134"/>
      <c r="D121" s="134"/>
      <c r="E121" s="13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</row>
    <row r="122" spans="1:21" ht="12.75">
      <c r="A122" s="134"/>
      <c r="B122" s="134"/>
      <c r="C122" s="134"/>
      <c r="D122" s="134"/>
      <c r="E122" s="13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</row>
    <row r="123" spans="1:21" ht="12.75">
      <c r="A123" s="134"/>
      <c r="B123" s="134"/>
      <c r="C123" s="134"/>
      <c r="D123" s="134"/>
      <c r="E123" s="13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</row>
    <row r="124" spans="1:21" ht="12.75">
      <c r="A124" s="134"/>
      <c r="B124" s="134"/>
      <c r="C124" s="134"/>
      <c r="D124" s="134"/>
      <c r="E124" s="13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</row>
    <row r="125" spans="1:21" ht="12.75">
      <c r="A125" s="134"/>
      <c r="B125" s="134"/>
      <c r="C125" s="134"/>
      <c r="D125" s="134"/>
      <c r="E125" s="13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</row>
    <row r="126" spans="1:21" ht="12.75">
      <c r="A126" s="134"/>
      <c r="B126" s="134"/>
      <c r="C126" s="134"/>
      <c r="D126" s="134"/>
      <c r="E126" s="13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</row>
    <row r="127" spans="1:21" ht="12.75">
      <c r="A127" s="134"/>
      <c r="B127" s="134"/>
      <c r="C127" s="134"/>
      <c r="D127" s="134"/>
      <c r="E127" s="13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</row>
    <row r="128" spans="1:21" ht="12.75">
      <c r="A128" s="134"/>
      <c r="B128" s="134"/>
      <c r="C128" s="134"/>
      <c r="D128" s="134"/>
      <c r="E128" s="13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</row>
    <row r="129" spans="1:21" ht="12.75">
      <c r="A129" s="134"/>
      <c r="B129" s="134"/>
      <c r="C129" s="134"/>
      <c r="D129" s="134"/>
      <c r="E129" s="13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</row>
    <row r="130" spans="1:21" ht="12.75">
      <c r="A130" s="134"/>
      <c r="B130" s="134"/>
      <c r="C130" s="134"/>
      <c r="D130" s="134"/>
      <c r="E130" s="13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</row>
    <row r="131" spans="1:21" ht="12.75">
      <c r="A131" s="134"/>
      <c r="B131" s="134"/>
      <c r="C131" s="134"/>
      <c r="D131" s="134"/>
      <c r="E131" s="13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</row>
    <row r="132" spans="1:5" ht="12.75">
      <c r="A132" s="134"/>
      <c r="B132" s="134"/>
      <c r="C132" s="134"/>
      <c r="D132" s="134"/>
      <c r="E132" s="134"/>
    </row>
    <row r="133" spans="1:5" ht="12.75">
      <c r="A133" s="134"/>
      <c r="B133" s="134"/>
      <c r="C133" s="134"/>
      <c r="D133" s="134"/>
      <c r="E133" s="134"/>
    </row>
    <row r="134" spans="1:5" ht="12.75">
      <c r="A134" s="134"/>
      <c r="B134" s="134"/>
      <c r="C134" s="134"/>
      <c r="D134" s="134"/>
      <c r="E134" s="134"/>
    </row>
    <row r="135" spans="1:5" ht="12.75">
      <c r="A135" s="134"/>
      <c r="B135" s="134"/>
      <c r="C135" s="134"/>
      <c r="D135" s="134"/>
      <c r="E135" s="134"/>
    </row>
    <row r="136" spans="1:5" ht="12.75">
      <c r="A136" s="134"/>
      <c r="B136" s="134"/>
      <c r="C136" s="134"/>
      <c r="D136" s="134"/>
      <c r="E136" s="134"/>
    </row>
    <row r="137" spans="1:5" ht="12.75">
      <c r="A137" s="134"/>
      <c r="B137" s="134"/>
      <c r="C137" s="134"/>
      <c r="D137" s="134"/>
      <c r="E137" s="134"/>
    </row>
    <row r="138" spans="1:5" ht="12.75">
      <c r="A138" s="134"/>
      <c r="B138" s="134"/>
      <c r="C138" s="134"/>
      <c r="D138" s="134"/>
      <c r="E138" s="134"/>
    </row>
    <row r="139" spans="1:5" ht="12.75">
      <c r="A139" s="134"/>
      <c r="B139" s="134"/>
      <c r="C139" s="134"/>
      <c r="D139" s="134"/>
      <c r="E139" s="134"/>
    </row>
  </sheetData>
  <sheetProtection/>
  <mergeCells count="25">
    <mergeCell ref="B83:C83"/>
    <mergeCell ref="D85:E85"/>
    <mergeCell ref="A23:A25"/>
    <mergeCell ref="B23:B25"/>
    <mergeCell ref="E24:E25"/>
    <mergeCell ref="D76:E76"/>
    <mergeCell ref="B77:C77"/>
    <mergeCell ref="D79:E79"/>
    <mergeCell ref="B80:C80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7086614173228347" right="0" top="0" bottom="0" header="0.31496062992125984" footer="0.31496062992125984"/>
  <pageSetup horizontalDpi="600" verticalDpi="600" orientation="portrait" paperSize="9" scale="9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zoomScale="130" zoomScaleNormal="130" zoomScaleSheetLayoutView="100" workbookViewId="0" topLeftCell="A11">
      <selection activeCell="D49" sqref="D49"/>
    </sheetView>
  </sheetViews>
  <sheetFormatPr defaultColWidth="9.25390625" defaultRowHeight="12.75"/>
  <cols>
    <col min="1" max="1" width="39.125" style="1" customWidth="1"/>
    <col min="2" max="2" width="8.00390625" style="1" customWidth="1"/>
    <col min="3" max="3" width="12.375" style="1" customWidth="1"/>
    <col min="4" max="4" width="13.25390625" style="1" customWidth="1"/>
    <col min="5" max="5" width="15.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5438444.41</v>
      </c>
      <c r="F1" s="5" t="s">
        <v>166</v>
      </c>
    </row>
    <row r="2" spans="3:6" ht="12.75" hidden="1">
      <c r="C2" s="2"/>
      <c r="D2" s="3"/>
      <c r="E2" s="377" t="s">
        <v>2</v>
      </c>
      <c r="F2" s="377"/>
    </row>
    <row r="3" spans="3:6" ht="15" hidden="1">
      <c r="C3" s="459" t="s">
        <v>215</v>
      </c>
      <c r="D3" s="459"/>
      <c r="E3" s="459"/>
      <c r="F3" s="459"/>
    </row>
    <row r="4" spans="3:5" ht="12.75" hidden="1">
      <c r="C4" s="3"/>
      <c r="D4" s="460" t="s">
        <v>4</v>
      </c>
      <c r="E4" s="460"/>
    </row>
    <row r="5" spans="3:7" ht="14.25" hidden="1">
      <c r="C5" s="376" t="s">
        <v>216</v>
      </c>
      <c r="D5" s="376"/>
      <c r="E5" s="376"/>
      <c r="F5" s="6"/>
      <c r="G5" s="6"/>
    </row>
    <row r="6" spans="3:6" ht="12.75" hidden="1">
      <c r="C6" s="377" t="s">
        <v>6</v>
      </c>
      <c r="D6" s="377"/>
      <c r="E6" s="377"/>
      <c r="F6" s="374"/>
    </row>
    <row r="7" spans="3:6" ht="14.25" hidden="1">
      <c r="C7" s="461" t="s">
        <v>217</v>
      </c>
      <c r="D7" s="461"/>
      <c r="E7" s="461"/>
      <c r="F7" s="7"/>
    </row>
    <row r="8" spans="3:6" ht="12.75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12.75" hidden="1">
      <c r="C10" s="12" t="s">
        <v>11</v>
      </c>
      <c r="D10" s="3"/>
    </row>
    <row r="11" spans="3:5" ht="9.7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29.25" customHeight="1">
      <c r="A14" s="465" t="s">
        <v>220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2" customHeight="1">
      <c r="A16" s="467" t="s">
        <v>221</v>
      </c>
      <c r="B16" s="467"/>
      <c r="C16" s="467"/>
      <c r="D16" s="467"/>
      <c r="E16" s="467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60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5225297</v>
      </c>
      <c r="D26" s="25">
        <f>D28</f>
        <v>213147.41</v>
      </c>
      <c r="E26" s="25">
        <f>C26+D26</f>
        <v>5438444.41</v>
      </c>
    </row>
    <row r="27" spans="1:5" ht="13.5" customHeight="1">
      <c r="A27" s="26" t="s">
        <v>181</v>
      </c>
      <c r="B27" s="27"/>
      <c r="C27" s="28">
        <f>C41</f>
        <v>5225297</v>
      </c>
      <c r="D27" s="28" t="s">
        <v>108</v>
      </c>
      <c r="E27" s="25">
        <f>C27</f>
        <v>5225297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213147.41</v>
      </c>
      <c r="E28" s="25">
        <f>D28</f>
        <v>213147.41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</f>
        <v>38450</v>
      </c>
      <c r="E29" s="25">
        <f aca="true" t="shared" si="0" ref="E29:E40">D29</f>
        <v>38450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>
        <v>38450</v>
      </c>
      <c r="E30" s="25">
        <f t="shared" si="0"/>
        <v>38450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/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/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/>
      <c r="E33" s="25">
        <f t="shared" si="0"/>
        <v>0</v>
      </c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174697.41</v>
      </c>
      <c r="E34" s="25">
        <f t="shared" si="0"/>
        <v>174697.41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174697.41</v>
      </c>
      <c r="E35" s="25">
        <f t="shared" si="0"/>
        <v>174697.41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49" t="s">
        <v>229</v>
      </c>
      <c r="B37" s="29"/>
      <c r="C37" s="28" t="s">
        <v>108</v>
      </c>
      <c r="D37" s="74">
        <f>D38+D39+D40</f>
        <v>0</v>
      </c>
      <c r="E37" s="25">
        <f t="shared" si="0"/>
        <v>0</v>
      </c>
    </row>
    <row r="38" spans="1:5" ht="13.5" customHeight="1">
      <c r="A38" s="34" t="s">
        <v>230</v>
      </c>
      <c r="B38" s="35">
        <v>208100</v>
      </c>
      <c r="C38" s="28" t="s">
        <v>108</v>
      </c>
      <c r="D38" s="74"/>
      <c r="E38" s="25">
        <f t="shared" si="0"/>
        <v>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/>
      <c r="E39" s="25">
        <f t="shared" si="0"/>
        <v>0</v>
      </c>
    </row>
    <row r="40" spans="1:5" ht="22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28">
        <f>C42+C66</f>
        <v>5225297</v>
      </c>
      <c r="D41" s="28">
        <f>D42+D66</f>
        <v>213147.41</v>
      </c>
      <c r="E41" s="28">
        <f>E42+E66</f>
        <v>5438444.41</v>
      </c>
    </row>
    <row r="42" spans="1:5" ht="13.5" customHeight="1">
      <c r="A42" s="40" t="s">
        <v>194</v>
      </c>
      <c r="B42" s="41">
        <v>2000</v>
      </c>
      <c r="C42" s="28">
        <f>C43+C47+C60+C61+C62+C65</f>
        <v>5225297</v>
      </c>
      <c r="D42" s="28">
        <f>D43+D47+D60+D61+D62+D65</f>
        <v>185569.16</v>
      </c>
      <c r="E42" s="28">
        <f>C42+D42</f>
        <v>5410866.16</v>
      </c>
    </row>
    <row r="43" spans="1:5" ht="18" customHeight="1">
      <c r="A43" s="42" t="s">
        <v>40</v>
      </c>
      <c r="B43" s="41">
        <v>2100</v>
      </c>
      <c r="C43" s="74">
        <f>C44+C46</f>
        <v>4556542</v>
      </c>
      <c r="D43" s="74">
        <f>D44+D46</f>
        <v>26342</v>
      </c>
      <c r="E43" s="28">
        <f aca="true" t="shared" si="1" ref="E43:E77">C43+D43</f>
        <v>4582884</v>
      </c>
    </row>
    <row r="44" spans="1:5" ht="12.75" customHeight="1">
      <c r="A44" s="42" t="s">
        <v>158</v>
      </c>
      <c r="B44" s="43">
        <v>2110</v>
      </c>
      <c r="C44" s="28">
        <f>C45</f>
        <v>3748824</v>
      </c>
      <c r="D44" s="28">
        <f>D45</f>
        <v>21715</v>
      </c>
      <c r="E44" s="28">
        <f t="shared" si="1"/>
        <v>3770539</v>
      </c>
    </row>
    <row r="45" spans="1:5" ht="13.5" customHeight="1">
      <c r="A45" s="26" t="s">
        <v>196</v>
      </c>
      <c r="B45" s="20">
        <v>2111</v>
      </c>
      <c r="C45" s="28">
        <v>3748824</v>
      </c>
      <c r="D45" s="74">
        <v>21715</v>
      </c>
      <c r="E45" s="28">
        <f t="shared" si="1"/>
        <v>3770539</v>
      </c>
    </row>
    <row r="46" spans="1:5" ht="13.5" customHeight="1">
      <c r="A46" s="44" t="s">
        <v>197</v>
      </c>
      <c r="B46" s="43">
        <v>2120</v>
      </c>
      <c r="C46" s="28">
        <v>807718</v>
      </c>
      <c r="D46" s="74">
        <v>4627</v>
      </c>
      <c r="E46" s="28">
        <f t="shared" si="1"/>
        <v>812345</v>
      </c>
    </row>
    <row r="47" spans="1:5" ht="16.5" customHeight="1">
      <c r="A47" s="45" t="s">
        <v>43</v>
      </c>
      <c r="B47" s="43">
        <v>2200</v>
      </c>
      <c r="C47" s="28">
        <f>C48+C49+C50+C51+C52+C58</f>
        <v>668755</v>
      </c>
      <c r="D47" s="28">
        <f>D48+D49+D50+D51+D52+D58</f>
        <v>159227.16</v>
      </c>
      <c r="E47" s="28">
        <f t="shared" si="1"/>
        <v>827982.16</v>
      </c>
    </row>
    <row r="48" spans="1:5" ht="12" customHeight="1">
      <c r="A48" s="46" t="s">
        <v>231</v>
      </c>
      <c r="B48" s="20">
        <v>2210</v>
      </c>
      <c r="C48" s="28">
        <v>12400</v>
      </c>
      <c r="D48" s="480">
        <f>147119.16+12108</f>
        <v>159227.16</v>
      </c>
      <c r="E48" s="28">
        <f t="shared" si="1"/>
        <v>171627.16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v>113223</v>
      </c>
      <c r="D50" s="74"/>
      <c r="E50" s="28">
        <f t="shared" si="1"/>
        <v>113223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543132</v>
      </c>
      <c r="D52" s="28">
        <f>SUM(D53+D54+D55+D56+D57)</f>
        <v>0</v>
      </c>
      <c r="E52" s="28">
        <f t="shared" si="1"/>
        <v>543132</v>
      </c>
    </row>
    <row r="53" spans="1:5" ht="13.5" customHeight="1">
      <c r="A53" s="33" t="s">
        <v>233</v>
      </c>
      <c r="B53" s="20">
        <v>2271</v>
      </c>
      <c r="C53" s="28">
        <f>'[1]район 12'!$BR$8</f>
        <v>337107</v>
      </c>
      <c r="D53" s="74"/>
      <c r="E53" s="28">
        <f t="shared" si="1"/>
        <v>337107</v>
      </c>
    </row>
    <row r="54" spans="1:5" ht="13.5" customHeight="1">
      <c r="A54" s="33" t="s">
        <v>234</v>
      </c>
      <c r="B54" s="20">
        <v>2272</v>
      </c>
      <c r="C54" s="28">
        <f>'[1]район 12'!$BS$8</f>
        <v>18400</v>
      </c>
      <c r="D54" s="74"/>
      <c r="E54" s="28">
        <f t="shared" si="1"/>
        <v>18400</v>
      </c>
    </row>
    <row r="55" spans="1:5" ht="13.5" customHeight="1">
      <c r="A55" s="33" t="s">
        <v>235</v>
      </c>
      <c r="B55" s="20">
        <v>2273</v>
      </c>
      <c r="C55" s="28">
        <f>'[1]район 12'!$BT$8</f>
        <v>180625</v>
      </c>
      <c r="D55" s="74"/>
      <c r="E55" s="28">
        <f t="shared" si="1"/>
        <v>180625</v>
      </c>
    </row>
    <row r="56" spans="1:5" ht="12.75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13.5" customHeight="1">
      <c r="A57" s="33" t="s">
        <v>237</v>
      </c>
      <c r="B57" s="20">
        <v>2275</v>
      </c>
      <c r="C57" s="28">
        <f>'[1]район 12'!$BV$8</f>
        <v>7000</v>
      </c>
      <c r="D57" s="74"/>
      <c r="E57" s="28">
        <f t="shared" si="1"/>
        <v>7000</v>
      </c>
    </row>
    <row r="58" spans="1:5" ht="21.75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33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/>
      <c r="D65" s="28"/>
      <c r="E65" s="28">
        <f t="shared" si="1"/>
        <v>0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27578.25</v>
      </c>
      <c r="E66" s="28">
        <f t="shared" si="1"/>
        <v>27578.25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27578.25</v>
      </c>
      <c r="E67" s="28">
        <f t="shared" si="1"/>
        <v>27578.25</v>
      </c>
    </row>
    <row r="68" spans="1:5" ht="13.5" customHeight="1">
      <c r="A68" s="56" t="s">
        <v>212</v>
      </c>
      <c r="B68" s="20">
        <v>3110</v>
      </c>
      <c r="C68" s="28"/>
      <c r="D68" s="28">
        <v>27578.25</v>
      </c>
      <c r="E68" s="28">
        <f t="shared" si="1"/>
        <v>27578.25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/>
      <c r="E70" s="28">
        <f t="shared" si="1"/>
        <v>0</v>
      </c>
    </row>
    <row r="71" spans="1:5" ht="13.5" customHeight="1">
      <c r="A71" s="48" t="s">
        <v>62</v>
      </c>
      <c r="B71" s="20">
        <v>3130</v>
      </c>
      <c r="C71" s="28">
        <f>C72</f>
        <v>0</v>
      </c>
      <c r="D71" s="28">
        <f>D72</f>
        <v>0</v>
      </c>
      <c r="E71" s="28">
        <f t="shared" si="1"/>
        <v>0</v>
      </c>
    </row>
    <row r="72" spans="1:5" ht="13.5" customHeight="1">
      <c r="A72" s="48" t="s">
        <v>239</v>
      </c>
      <c r="B72" s="20">
        <v>3132</v>
      </c>
      <c r="C72" s="28"/>
      <c r="D72" s="28"/>
      <c r="E72" s="28">
        <f t="shared" si="1"/>
        <v>0</v>
      </c>
    </row>
    <row r="73" spans="1:5" ht="13.5" customHeight="1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3.5" customHeight="1">
      <c r="A74" s="48" t="s">
        <v>240</v>
      </c>
      <c r="B74" s="20">
        <v>3142</v>
      </c>
      <c r="C74" s="25"/>
      <c r="D74" s="28"/>
      <c r="E74" s="28">
        <f t="shared" si="1"/>
        <v>0</v>
      </c>
    </row>
    <row r="75" spans="1:5" ht="12.75" customHeight="1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" customHeight="1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241</v>
      </c>
      <c r="B80" s="59"/>
      <c r="C80" s="59"/>
      <c r="D80" s="60" t="s">
        <v>242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 hidden="1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1.09" right="0.19" top="1" bottom="0.74" header="0.5" footer="0.5"/>
  <pageSetup horizontalDpi="600" verticalDpi="600" orientation="portrait" paperSize="9" scale="96"/>
  <colBreaks count="1" manualBreakCount="1">
    <brk id="6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5"/>
  </sheetPr>
  <dimension ref="A1:G143"/>
  <sheetViews>
    <sheetView view="pageBreakPreview" zoomScale="130" zoomScaleSheetLayoutView="130" workbookViewId="0" topLeftCell="A11">
      <selection activeCell="D41" sqref="D41"/>
    </sheetView>
  </sheetViews>
  <sheetFormatPr defaultColWidth="9.25390625" defaultRowHeight="12.75"/>
  <cols>
    <col min="1" max="1" width="36.75390625" style="1" customWidth="1"/>
    <col min="2" max="2" width="8.875" style="1" customWidth="1"/>
    <col min="3" max="3" width="12.375" style="1" customWidth="1"/>
    <col min="4" max="4" width="13.25390625" style="1" customWidth="1"/>
    <col min="5" max="5" width="14.75390625" style="1" customWidth="1"/>
    <col min="6" max="6" width="9.375" style="1" customWidth="1"/>
    <col min="7" max="7" width="10.75390625" style="1" customWidth="1"/>
    <col min="8" max="8" width="12.375" style="1" customWidth="1"/>
    <col min="9" max="9" width="12.625" style="1" customWidth="1"/>
    <col min="10" max="10" width="13.375" style="1" customWidth="1"/>
    <col min="11" max="11" width="7.25390625" style="1" customWidth="1"/>
    <col min="12" max="16384" width="9.125" style="1" bestFit="1" customWidth="1"/>
  </cols>
  <sheetData>
    <row r="1" spans="3:6" ht="18.75" hidden="1">
      <c r="C1" s="2" t="s">
        <v>0</v>
      </c>
      <c r="D1" s="3"/>
      <c r="E1" s="4">
        <f>SUM(E26)</f>
        <v>17468947.54</v>
      </c>
      <c r="F1" s="5" t="s">
        <v>166</v>
      </c>
    </row>
    <row r="2" spans="3:6" ht="9.75" customHeight="1" hidden="1">
      <c r="C2" s="2"/>
      <c r="D2" s="3"/>
      <c r="E2" s="377" t="s">
        <v>2</v>
      </c>
      <c r="F2" s="377"/>
    </row>
    <row r="3" spans="3:6" ht="32.25" customHeight="1" hidden="1">
      <c r="C3" s="459" t="s">
        <v>247</v>
      </c>
      <c r="D3" s="459"/>
      <c r="E3" s="459"/>
      <c r="F3" s="459"/>
    </row>
    <row r="4" spans="3:5" ht="9.75" customHeight="1" hidden="1">
      <c r="C4" s="3"/>
      <c r="D4" s="460" t="s">
        <v>4</v>
      </c>
      <c r="E4" s="460"/>
    </row>
    <row r="5" spans="3:7" ht="31.5" customHeight="1" hidden="1">
      <c r="C5" s="376" t="s">
        <v>248</v>
      </c>
      <c r="D5" s="376"/>
      <c r="E5" s="376"/>
      <c r="F5" s="6"/>
      <c r="G5" s="6"/>
    </row>
    <row r="6" spans="3:6" ht="10.5" customHeight="1" hidden="1">
      <c r="C6" s="377" t="s">
        <v>6</v>
      </c>
      <c r="D6" s="377"/>
      <c r="E6" s="377"/>
      <c r="F6" s="374"/>
    </row>
    <row r="7" spans="3:6" ht="14.25" customHeight="1" hidden="1">
      <c r="C7" s="461" t="s">
        <v>249</v>
      </c>
      <c r="D7" s="461"/>
      <c r="E7" s="461"/>
      <c r="F7" s="7"/>
    </row>
    <row r="8" spans="3:6" ht="8.25" customHeight="1" hidden="1">
      <c r="C8" s="8" t="s">
        <v>7</v>
      </c>
      <c r="D8" s="9"/>
      <c r="E8" s="462" t="s">
        <v>8</v>
      </c>
      <c r="F8" s="462"/>
    </row>
    <row r="9" spans="3:5" ht="15.75" hidden="1">
      <c r="C9" s="10"/>
      <c r="D9" s="11" t="s">
        <v>10</v>
      </c>
      <c r="E9" s="3"/>
    </row>
    <row r="10" spans="3:4" ht="8.25" customHeight="1" hidden="1">
      <c r="C10" s="12" t="s">
        <v>11</v>
      </c>
      <c r="D10" s="3"/>
    </row>
    <row r="11" spans="3:5" ht="8.25" customHeight="1">
      <c r="C11" s="12"/>
      <c r="D11" s="3"/>
      <c r="E11" s="11"/>
    </row>
    <row r="12" spans="1:5" ht="16.5" customHeight="1">
      <c r="A12" s="463" t="s">
        <v>218</v>
      </c>
      <c r="B12" s="463"/>
      <c r="C12" s="463"/>
      <c r="D12" s="463"/>
      <c r="E12" s="463"/>
    </row>
    <row r="13" spans="1:5" ht="13.5" customHeight="1">
      <c r="A13" s="464" t="s">
        <v>219</v>
      </c>
      <c r="B13" s="464"/>
      <c r="C13" s="464"/>
      <c r="D13" s="464"/>
      <c r="E13" s="464"/>
    </row>
    <row r="14" spans="1:5" ht="42.75" customHeight="1">
      <c r="A14" s="465" t="s">
        <v>250</v>
      </c>
      <c r="B14" s="465"/>
      <c r="C14" s="465"/>
      <c r="D14" s="465"/>
      <c r="E14" s="465"/>
    </row>
    <row r="15" spans="1:5" ht="9" customHeight="1">
      <c r="A15" s="13"/>
      <c r="B15" s="466" t="s">
        <v>14</v>
      </c>
      <c r="C15" s="466"/>
      <c r="D15" s="466"/>
      <c r="E15" s="466"/>
    </row>
    <row r="16" spans="1:5" ht="15.75" customHeight="1">
      <c r="A16" s="479" t="s">
        <v>221</v>
      </c>
      <c r="B16" s="479"/>
      <c r="C16" s="479"/>
      <c r="D16" s="479"/>
      <c r="E16" s="479"/>
    </row>
    <row r="17" spans="1:5" ht="9.75" customHeight="1">
      <c r="A17" s="13"/>
      <c r="B17" s="466" t="s">
        <v>16</v>
      </c>
      <c r="C17" s="466"/>
      <c r="D17" s="466"/>
      <c r="E17" s="13"/>
    </row>
    <row r="18" spans="1:5" ht="13.5" customHeight="1">
      <c r="A18" s="15" t="s">
        <v>17</v>
      </c>
      <c r="B18" s="16"/>
      <c r="C18" s="16"/>
      <c r="D18" s="14" t="s">
        <v>18</v>
      </c>
      <c r="E18" s="16"/>
    </row>
    <row r="19" spans="1:5" ht="26.25" customHeight="1">
      <c r="A19" s="17" t="s">
        <v>19</v>
      </c>
      <c r="B19" s="468" t="s">
        <v>222</v>
      </c>
      <c r="C19" s="469"/>
      <c r="D19" s="469"/>
      <c r="E19" s="469"/>
    </row>
    <row r="20" spans="1:5" ht="6" customHeight="1">
      <c r="A20" s="15"/>
      <c r="B20" s="13"/>
      <c r="C20" s="13"/>
      <c r="D20" s="13"/>
      <c r="E20" s="13"/>
    </row>
    <row r="21" spans="1:5" ht="57.75" customHeight="1">
      <c r="A21" s="18" t="s">
        <v>90</v>
      </c>
      <c r="B21" s="470" t="s">
        <v>223</v>
      </c>
      <c r="C21" s="470"/>
      <c r="D21" s="470"/>
      <c r="E21" s="470"/>
    </row>
    <row r="22" spans="1:5" ht="12" customHeight="1">
      <c r="A22" s="19"/>
      <c r="B22" s="19"/>
      <c r="C22" s="19"/>
      <c r="D22" s="19"/>
      <c r="E22" s="19" t="s">
        <v>98</v>
      </c>
    </row>
    <row r="23" spans="1:5" ht="13.5" customHeight="1">
      <c r="A23" s="473" t="s">
        <v>174</v>
      </c>
      <c r="B23" s="474" t="s">
        <v>99</v>
      </c>
      <c r="C23" s="471" t="s">
        <v>175</v>
      </c>
      <c r="D23" s="471"/>
      <c r="E23" s="472"/>
    </row>
    <row r="24" spans="1:5" ht="12.75" customHeight="1">
      <c r="A24" s="473"/>
      <c r="B24" s="475"/>
      <c r="C24" s="21" t="s">
        <v>176</v>
      </c>
      <c r="D24" s="21" t="s">
        <v>177</v>
      </c>
      <c r="E24" s="477" t="s">
        <v>178</v>
      </c>
    </row>
    <row r="25" spans="1:5" ht="12" customHeight="1">
      <c r="A25" s="473"/>
      <c r="B25" s="476"/>
      <c r="C25" s="22" t="s">
        <v>179</v>
      </c>
      <c r="D25" s="22" t="s">
        <v>179</v>
      </c>
      <c r="E25" s="478"/>
    </row>
    <row r="26" spans="1:5" ht="13.5" customHeight="1">
      <c r="A26" s="23" t="s">
        <v>180</v>
      </c>
      <c r="B26" s="24"/>
      <c r="C26" s="25">
        <f>C27</f>
        <v>16162083</v>
      </c>
      <c r="D26" s="25">
        <f>D28</f>
        <v>1306864.54</v>
      </c>
      <c r="E26" s="25">
        <f>C26+D26</f>
        <v>17468947.54</v>
      </c>
    </row>
    <row r="27" spans="1:5" ht="13.5" customHeight="1">
      <c r="A27" s="26" t="s">
        <v>181</v>
      </c>
      <c r="B27" s="27"/>
      <c r="C27" s="28">
        <f>C41</f>
        <v>16162083</v>
      </c>
      <c r="D27" s="28" t="s">
        <v>108</v>
      </c>
      <c r="E27" s="25">
        <f>C27</f>
        <v>16162083</v>
      </c>
    </row>
    <row r="28" spans="1:5" ht="13.5" customHeight="1">
      <c r="A28" s="26" t="s">
        <v>182</v>
      </c>
      <c r="B28" s="29"/>
      <c r="C28" s="28" t="s">
        <v>108</v>
      </c>
      <c r="D28" s="28">
        <f>D29+D34+D37</f>
        <v>1306864.54</v>
      </c>
      <c r="E28" s="25">
        <f>D28</f>
        <v>1306864.54</v>
      </c>
    </row>
    <row r="29" spans="1:5" ht="21" customHeight="1">
      <c r="A29" s="30" t="s">
        <v>224</v>
      </c>
      <c r="B29" s="29">
        <v>25010000</v>
      </c>
      <c r="C29" s="28" t="s">
        <v>108</v>
      </c>
      <c r="D29" s="28">
        <f>D30+D31+D32</f>
        <v>0</v>
      </c>
      <c r="E29" s="25">
        <f aca="true" t="shared" si="0" ref="E29:E40">D29</f>
        <v>0</v>
      </c>
    </row>
    <row r="30" spans="1:5" ht="13.5" customHeight="1">
      <c r="A30" s="31" t="s">
        <v>225</v>
      </c>
      <c r="B30" s="29">
        <v>25010100</v>
      </c>
      <c r="C30" s="28" t="s">
        <v>108</v>
      </c>
      <c r="D30" s="74">
        <f>'[2]Заклади освіти'!$M$8</f>
        <v>0</v>
      </c>
      <c r="E30" s="25">
        <f t="shared" si="0"/>
        <v>0</v>
      </c>
    </row>
    <row r="31" spans="1:5" ht="13.5" customHeight="1">
      <c r="A31" s="31" t="s">
        <v>185</v>
      </c>
      <c r="B31" s="29">
        <v>25010200</v>
      </c>
      <c r="C31" s="28" t="s">
        <v>108</v>
      </c>
      <c r="D31" s="74">
        <f>'[2]Заклади освіти'!$T$8</f>
        <v>0</v>
      </c>
      <c r="E31" s="25">
        <f t="shared" si="0"/>
        <v>0</v>
      </c>
    </row>
    <row r="32" spans="1:5" ht="13.5" customHeight="1">
      <c r="A32" s="31" t="s">
        <v>186</v>
      </c>
      <c r="B32" s="29">
        <v>25010300</v>
      </c>
      <c r="C32" s="28" t="s">
        <v>108</v>
      </c>
      <c r="D32" s="74">
        <f>'[2]Заклади освіти'!$V$8</f>
        <v>0</v>
      </c>
      <c r="E32" s="25">
        <f t="shared" si="0"/>
        <v>0</v>
      </c>
    </row>
    <row r="33" spans="1:5" ht="13.5" customHeight="1">
      <c r="A33" s="31" t="s">
        <v>226</v>
      </c>
      <c r="B33" s="29">
        <v>25010400</v>
      </c>
      <c r="C33" s="28"/>
      <c r="D33" s="74">
        <f>'[2]Заклади освіти'!$Z$8</f>
        <v>0</v>
      </c>
      <c r="E33" s="25"/>
    </row>
    <row r="34" spans="1:5" ht="13.5" customHeight="1">
      <c r="A34" s="32" t="s">
        <v>227</v>
      </c>
      <c r="B34" s="29">
        <v>25020000</v>
      </c>
      <c r="C34" s="28" t="s">
        <v>108</v>
      </c>
      <c r="D34" s="74">
        <f>D35+D36</f>
        <v>542494.54</v>
      </c>
      <c r="E34" s="25">
        <f t="shared" si="0"/>
        <v>542494.54</v>
      </c>
    </row>
    <row r="35" spans="1:5" ht="13.5" customHeight="1">
      <c r="A35" s="31" t="s">
        <v>228</v>
      </c>
      <c r="B35" s="29">
        <v>25020100</v>
      </c>
      <c r="C35" s="28" t="s">
        <v>108</v>
      </c>
      <c r="D35" s="74">
        <v>542494.54</v>
      </c>
      <c r="E35" s="25">
        <f t="shared" si="0"/>
        <v>542494.54</v>
      </c>
    </row>
    <row r="36" spans="1:5" ht="13.5" customHeight="1">
      <c r="A36" s="31" t="s">
        <v>189</v>
      </c>
      <c r="B36" s="29">
        <v>25020200</v>
      </c>
      <c r="C36" s="28" t="s">
        <v>108</v>
      </c>
      <c r="D36" s="74"/>
      <c r="E36" s="25">
        <f t="shared" si="0"/>
        <v>0</v>
      </c>
    </row>
    <row r="37" spans="1:5" ht="13.5" customHeight="1">
      <c r="A37" s="33" t="s">
        <v>251</v>
      </c>
      <c r="B37" s="29"/>
      <c r="C37" s="28" t="s">
        <v>108</v>
      </c>
      <c r="D37" s="74">
        <f>D38+D39+D40</f>
        <v>764370</v>
      </c>
      <c r="E37" s="25">
        <f t="shared" si="0"/>
        <v>764370</v>
      </c>
    </row>
    <row r="38" spans="1:5" ht="13.5" customHeight="1">
      <c r="A38" s="34" t="s">
        <v>230</v>
      </c>
      <c r="B38" s="35">
        <v>208100</v>
      </c>
      <c r="C38" s="28" t="s">
        <v>108</v>
      </c>
      <c r="D38" s="74">
        <f>'[2]Заклади освіти'!$AM$8</f>
        <v>719370</v>
      </c>
      <c r="E38" s="25">
        <f t="shared" si="0"/>
        <v>719370</v>
      </c>
    </row>
    <row r="39" spans="1:5" ht="22.5" customHeight="1">
      <c r="A39" s="36" t="s">
        <v>191</v>
      </c>
      <c r="B39" s="37">
        <v>208400</v>
      </c>
      <c r="C39" s="28" t="s">
        <v>108</v>
      </c>
      <c r="D39" s="74">
        <v>45000</v>
      </c>
      <c r="E39" s="25">
        <f t="shared" si="0"/>
        <v>45000</v>
      </c>
    </row>
    <row r="40" spans="1:5" ht="22.5" customHeight="1">
      <c r="A40" s="36" t="s">
        <v>192</v>
      </c>
      <c r="B40" s="38"/>
      <c r="C40" s="28" t="s">
        <v>108</v>
      </c>
      <c r="D40" s="74"/>
      <c r="E40" s="25">
        <f t="shared" si="0"/>
        <v>0</v>
      </c>
    </row>
    <row r="41" spans="1:5" ht="13.5" customHeight="1">
      <c r="A41" s="39" t="s">
        <v>193</v>
      </c>
      <c r="B41" s="26"/>
      <c r="C41" s="28">
        <f>C42+C66</f>
        <v>16162083</v>
      </c>
      <c r="D41" s="28">
        <f>D42+D66</f>
        <v>1306864.54</v>
      </c>
      <c r="E41" s="28">
        <f>E42+E66</f>
        <v>17468947.54</v>
      </c>
    </row>
    <row r="42" spans="1:5" ht="13.5" customHeight="1">
      <c r="A42" s="40" t="s">
        <v>194</v>
      </c>
      <c r="B42" s="41">
        <v>2000</v>
      </c>
      <c r="C42" s="28">
        <f>C43+C47+C60+C61+C62+C65</f>
        <v>16162083</v>
      </c>
      <c r="D42" s="28">
        <f>D43+D47+D60+D61+D62+D65</f>
        <v>396282.04</v>
      </c>
      <c r="E42" s="28">
        <f>C42+D42</f>
        <v>16558365.04</v>
      </c>
    </row>
    <row r="43" spans="1:5" ht="21" customHeight="1">
      <c r="A43" s="42" t="s">
        <v>40</v>
      </c>
      <c r="B43" s="41">
        <v>2100</v>
      </c>
      <c r="C43" s="74">
        <f>C44+C46</f>
        <v>13060737</v>
      </c>
      <c r="D43" s="74">
        <f>D44+D46</f>
        <v>0</v>
      </c>
      <c r="E43" s="28">
        <f aca="true" t="shared" si="1" ref="E43:E77">C43+D43</f>
        <v>13060737</v>
      </c>
    </row>
    <row r="44" spans="1:5" ht="12.75" customHeight="1">
      <c r="A44" s="42" t="s">
        <v>158</v>
      </c>
      <c r="B44" s="43">
        <v>2110</v>
      </c>
      <c r="C44" s="28">
        <f>C45</f>
        <v>10706846</v>
      </c>
      <c r="D44" s="28">
        <f>D45</f>
        <v>0</v>
      </c>
      <c r="E44" s="28">
        <f t="shared" si="1"/>
        <v>10706846</v>
      </c>
    </row>
    <row r="45" spans="1:5" ht="13.5" customHeight="1">
      <c r="A45" s="26" t="s">
        <v>196</v>
      </c>
      <c r="B45" s="20">
        <v>2111</v>
      </c>
      <c r="C45" s="28">
        <v>10706846</v>
      </c>
      <c r="D45" s="74"/>
      <c r="E45" s="28">
        <f t="shared" si="1"/>
        <v>10706846</v>
      </c>
    </row>
    <row r="46" spans="1:5" ht="13.5" customHeight="1">
      <c r="A46" s="44" t="s">
        <v>197</v>
      </c>
      <c r="B46" s="43">
        <v>2120</v>
      </c>
      <c r="C46" s="28">
        <v>2353891</v>
      </c>
      <c r="D46" s="74"/>
      <c r="E46" s="28">
        <f t="shared" si="1"/>
        <v>2353891</v>
      </c>
    </row>
    <row r="47" spans="1:5" ht="16.5" customHeight="1">
      <c r="A47" s="45" t="s">
        <v>43</v>
      </c>
      <c r="B47" s="43">
        <v>2200</v>
      </c>
      <c r="C47" s="28">
        <f>C48+C49+C50+C51+C52+C58</f>
        <v>2835472</v>
      </c>
      <c r="D47" s="28">
        <f>D48+D49+D50+D51+D52+D58</f>
        <v>396282.04</v>
      </c>
      <c r="E47" s="28">
        <f t="shared" si="1"/>
        <v>3231754.04</v>
      </c>
    </row>
    <row r="48" spans="1:5" ht="20.25" customHeight="1">
      <c r="A48" s="46" t="s">
        <v>231</v>
      </c>
      <c r="B48" s="20">
        <v>2210</v>
      </c>
      <c r="C48" s="28">
        <v>312922</v>
      </c>
      <c r="D48" s="74">
        <v>396282.04</v>
      </c>
      <c r="E48" s="28">
        <f t="shared" si="1"/>
        <v>709204.04</v>
      </c>
    </row>
    <row r="49" spans="1:5" ht="13.5" customHeight="1">
      <c r="A49" s="47" t="s">
        <v>232</v>
      </c>
      <c r="B49" s="20">
        <v>2230</v>
      </c>
      <c r="C49" s="28"/>
      <c r="D49" s="74"/>
      <c r="E49" s="28">
        <f t="shared" si="1"/>
        <v>0</v>
      </c>
    </row>
    <row r="50" spans="1:5" ht="13.5" customHeight="1">
      <c r="A50" s="47" t="s">
        <v>119</v>
      </c>
      <c r="B50" s="20">
        <v>2240</v>
      </c>
      <c r="C50" s="28">
        <f>'[1]район 12'!$BO$9+'[1]дотац 12'!$BO$9</f>
        <v>290050</v>
      </c>
      <c r="D50" s="74"/>
      <c r="E50" s="28">
        <f t="shared" si="1"/>
        <v>290050</v>
      </c>
    </row>
    <row r="51" spans="1:5" ht="13.5" customHeight="1">
      <c r="A51" s="48" t="s">
        <v>47</v>
      </c>
      <c r="B51" s="20">
        <v>2250</v>
      </c>
      <c r="C51" s="28"/>
      <c r="D51" s="74"/>
      <c r="E51" s="28">
        <f t="shared" si="1"/>
        <v>0</v>
      </c>
    </row>
    <row r="52" spans="1:5" ht="13.5" customHeight="1">
      <c r="A52" s="49" t="s">
        <v>161</v>
      </c>
      <c r="B52" s="43">
        <v>2270</v>
      </c>
      <c r="C52" s="28">
        <f>SUM(C53+C54+C55+C56+C57)</f>
        <v>2232500</v>
      </c>
      <c r="D52" s="28">
        <f>SUM(D53+D54+D55+D56+D57)</f>
        <v>0</v>
      </c>
      <c r="E52" s="28">
        <f t="shared" si="1"/>
        <v>2232500</v>
      </c>
    </row>
    <row r="53" spans="1:5" ht="13.5" customHeight="1">
      <c r="A53" s="33" t="s">
        <v>233</v>
      </c>
      <c r="B53" s="20">
        <v>2271</v>
      </c>
      <c r="C53" s="28">
        <f>'[1]район 12'!$BR$9+'[1]дотац 12'!$BR$9</f>
        <v>1722250</v>
      </c>
      <c r="D53" s="74"/>
      <c r="E53" s="28">
        <f t="shared" si="1"/>
        <v>1722250</v>
      </c>
    </row>
    <row r="54" spans="1:5" ht="13.5" customHeight="1">
      <c r="A54" s="33" t="s">
        <v>234</v>
      </c>
      <c r="B54" s="20">
        <v>2272</v>
      </c>
      <c r="C54" s="28">
        <f>'[1]район 12'!$BS$9</f>
        <v>92000</v>
      </c>
      <c r="D54" s="74"/>
      <c r="E54" s="28">
        <f t="shared" si="1"/>
        <v>92000</v>
      </c>
    </row>
    <row r="55" spans="1:5" ht="13.5" customHeight="1">
      <c r="A55" s="33" t="s">
        <v>235</v>
      </c>
      <c r="B55" s="20">
        <v>2273</v>
      </c>
      <c r="C55" s="28">
        <f>'[1]район 12'!$BT$9</f>
        <v>406250</v>
      </c>
      <c r="D55" s="74"/>
      <c r="E55" s="28">
        <f t="shared" si="1"/>
        <v>406250</v>
      </c>
    </row>
    <row r="56" spans="1:5" ht="12.75">
      <c r="A56" s="33" t="s">
        <v>236</v>
      </c>
      <c r="B56" s="20">
        <v>2274</v>
      </c>
      <c r="C56" s="28"/>
      <c r="D56" s="74"/>
      <c r="E56" s="28">
        <f t="shared" si="1"/>
        <v>0</v>
      </c>
    </row>
    <row r="57" spans="1:5" ht="13.5" customHeight="1">
      <c r="A57" s="33" t="s">
        <v>237</v>
      </c>
      <c r="B57" s="20">
        <v>2275</v>
      </c>
      <c r="C57" s="28">
        <f>'[1]район 12'!$BV$9</f>
        <v>12000</v>
      </c>
      <c r="D57" s="74"/>
      <c r="E57" s="28">
        <f t="shared" si="1"/>
        <v>12000</v>
      </c>
    </row>
    <row r="58" spans="1:5" ht="21.75" customHeight="1">
      <c r="A58" s="50" t="s">
        <v>205</v>
      </c>
      <c r="B58" s="51">
        <v>2280</v>
      </c>
      <c r="C58" s="25">
        <f>SUM(C59)</f>
        <v>0</v>
      </c>
      <c r="D58" s="25">
        <f>SUM(D59)</f>
        <v>0</v>
      </c>
      <c r="E58" s="28">
        <f t="shared" si="1"/>
        <v>0</v>
      </c>
    </row>
    <row r="59" spans="1:5" ht="33" customHeight="1">
      <c r="A59" s="52" t="s">
        <v>206</v>
      </c>
      <c r="B59" s="53">
        <v>2282</v>
      </c>
      <c r="C59" s="28"/>
      <c r="D59" s="75"/>
      <c r="E59" s="28">
        <f t="shared" si="1"/>
        <v>0</v>
      </c>
    </row>
    <row r="60" spans="1:5" ht="13.5" customHeight="1">
      <c r="A60" s="44" t="s">
        <v>207</v>
      </c>
      <c r="B60" s="43">
        <v>2400</v>
      </c>
      <c r="C60" s="28"/>
      <c r="D60" s="28"/>
      <c r="E60" s="28">
        <f t="shared" si="1"/>
        <v>0</v>
      </c>
    </row>
    <row r="61" spans="1:5" ht="13.5" customHeight="1">
      <c r="A61" s="54" t="s">
        <v>208</v>
      </c>
      <c r="B61" s="51">
        <v>2600</v>
      </c>
      <c r="C61" s="25"/>
      <c r="D61" s="25"/>
      <c r="E61" s="28">
        <f t="shared" si="1"/>
        <v>0</v>
      </c>
    </row>
    <row r="62" spans="1:5" ht="13.5" customHeight="1">
      <c r="A62" s="54" t="s">
        <v>209</v>
      </c>
      <c r="B62" s="51">
        <v>2700</v>
      </c>
      <c r="C62" s="25">
        <f>SUM(C63:C64)</f>
        <v>0</v>
      </c>
      <c r="D62" s="25">
        <f>SUM(D63:D64)</f>
        <v>0</v>
      </c>
      <c r="E62" s="28">
        <f t="shared" si="1"/>
        <v>0</v>
      </c>
    </row>
    <row r="63" spans="1:5" ht="13.5" customHeight="1">
      <c r="A63" s="33" t="s">
        <v>57</v>
      </c>
      <c r="B63" s="20">
        <v>2710</v>
      </c>
      <c r="C63" s="28"/>
      <c r="D63" s="28"/>
      <c r="E63" s="28">
        <f t="shared" si="1"/>
        <v>0</v>
      </c>
    </row>
    <row r="64" spans="1:5" ht="13.5" customHeight="1">
      <c r="A64" s="33" t="s">
        <v>210</v>
      </c>
      <c r="B64" s="20">
        <v>2730</v>
      </c>
      <c r="C64" s="28"/>
      <c r="D64" s="28"/>
      <c r="E64" s="28">
        <f t="shared" si="1"/>
        <v>0</v>
      </c>
    </row>
    <row r="65" spans="1:5" ht="13.5" customHeight="1">
      <c r="A65" s="49" t="s">
        <v>211</v>
      </c>
      <c r="B65" s="43">
        <v>2800</v>
      </c>
      <c r="C65" s="28">
        <v>265874</v>
      </c>
      <c r="D65" s="28"/>
      <c r="E65" s="28">
        <f t="shared" si="1"/>
        <v>265874</v>
      </c>
    </row>
    <row r="66" spans="1:5" ht="13.5" customHeight="1">
      <c r="A66" s="55" t="s">
        <v>59</v>
      </c>
      <c r="B66" s="41">
        <v>3000</v>
      </c>
      <c r="C66" s="28">
        <f>C67+C76</f>
        <v>0</v>
      </c>
      <c r="D66" s="28">
        <f>D67+D76</f>
        <v>910582.5</v>
      </c>
      <c r="E66" s="28">
        <f t="shared" si="1"/>
        <v>910582.5</v>
      </c>
    </row>
    <row r="67" spans="1:5" ht="13.5" customHeight="1">
      <c r="A67" s="26" t="s">
        <v>60</v>
      </c>
      <c r="B67" s="43">
        <v>3100</v>
      </c>
      <c r="C67" s="28">
        <f>C68+C69+C71+C73+C75</f>
        <v>0</v>
      </c>
      <c r="D67" s="28">
        <f>D68+D69+D71+D73+D75</f>
        <v>910582.5</v>
      </c>
      <c r="E67" s="28">
        <f t="shared" si="1"/>
        <v>910582.5</v>
      </c>
    </row>
    <row r="68" spans="1:5" ht="13.5" customHeight="1">
      <c r="A68" s="56" t="s">
        <v>212</v>
      </c>
      <c r="B68" s="20">
        <v>3110</v>
      </c>
      <c r="C68" s="28"/>
      <c r="D68" s="28">
        <f>146212.5+25000</f>
        <v>171212.5</v>
      </c>
      <c r="E68" s="28">
        <f t="shared" si="1"/>
        <v>171212.5</v>
      </c>
    </row>
    <row r="69" spans="1:5" ht="13.5" customHeight="1">
      <c r="A69" s="48" t="s">
        <v>135</v>
      </c>
      <c r="B69" s="20">
        <v>3120</v>
      </c>
      <c r="C69" s="28">
        <f>C70</f>
        <v>0</v>
      </c>
      <c r="D69" s="28">
        <f>D70</f>
        <v>0</v>
      </c>
      <c r="E69" s="28">
        <f t="shared" si="1"/>
        <v>0</v>
      </c>
    </row>
    <row r="70" spans="1:5" ht="13.5" customHeight="1">
      <c r="A70" s="48" t="s">
        <v>238</v>
      </c>
      <c r="B70" s="20">
        <v>3122</v>
      </c>
      <c r="C70" s="28"/>
      <c r="D70" s="28"/>
      <c r="E70" s="28">
        <f t="shared" si="1"/>
        <v>0</v>
      </c>
    </row>
    <row r="71" spans="1:5" ht="13.5" customHeight="1">
      <c r="A71" s="48" t="s">
        <v>62</v>
      </c>
      <c r="B71" s="20">
        <v>3130</v>
      </c>
      <c r="C71" s="28">
        <f>C72</f>
        <v>0</v>
      </c>
      <c r="D71" s="28">
        <f>D72</f>
        <v>739370</v>
      </c>
      <c r="E71" s="28">
        <f t="shared" si="1"/>
        <v>739370</v>
      </c>
    </row>
    <row r="72" spans="1:5" ht="13.5" customHeight="1">
      <c r="A72" s="48" t="s">
        <v>239</v>
      </c>
      <c r="B72" s="20">
        <v>3132</v>
      </c>
      <c r="C72" s="28"/>
      <c r="D72" s="28">
        <f>719370+20000</f>
        <v>739370</v>
      </c>
      <c r="E72" s="28">
        <f t="shared" si="1"/>
        <v>739370</v>
      </c>
    </row>
    <row r="73" spans="1:5" ht="13.5" customHeight="1">
      <c r="A73" s="48" t="s">
        <v>65</v>
      </c>
      <c r="B73" s="20">
        <v>3140</v>
      </c>
      <c r="C73" s="28">
        <f>C74</f>
        <v>0</v>
      </c>
      <c r="D73" s="28">
        <f>D74</f>
        <v>0</v>
      </c>
      <c r="E73" s="28">
        <f t="shared" si="1"/>
        <v>0</v>
      </c>
    </row>
    <row r="74" spans="1:5" ht="13.5" customHeight="1">
      <c r="A74" s="48" t="s">
        <v>240</v>
      </c>
      <c r="B74" s="20">
        <v>3142</v>
      </c>
      <c r="C74" s="25"/>
      <c r="D74" s="28"/>
      <c r="E74" s="28">
        <f t="shared" si="1"/>
        <v>0</v>
      </c>
    </row>
    <row r="75" spans="1:5" ht="12.75" customHeight="1">
      <c r="A75" s="48" t="s">
        <v>213</v>
      </c>
      <c r="B75" s="20">
        <v>3160</v>
      </c>
      <c r="C75" s="28"/>
      <c r="D75" s="28"/>
      <c r="E75" s="28">
        <f t="shared" si="1"/>
        <v>0</v>
      </c>
    </row>
    <row r="76" spans="1:5" ht="12" customHeight="1">
      <c r="A76" s="48" t="s">
        <v>141</v>
      </c>
      <c r="B76" s="43">
        <v>3200</v>
      </c>
      <c r="C76" s="28"/>
      <c r="D76" s="28"/>
      <c r="E76" s="28">
        <f t="shared" si="1"/>
        <v>0</v>
      </c>
    </row>
    <row r="77" spans="1:5" ht="12.75">
      <c r="A77" s="55" t="s">
        <v>214</v>
      </c>
      <c r="B77" s="41">
        <v>9000</v>
      </c>
      <c r="C77" s="28"/>
      <c r="D77" s="28"/>
      <c r="E77" s="28">
        <f t="shared" si="1"/>
        <v>0</v>
      </c>
    </row>
    <row r="78" spans="1:5" ht="12.75">
      <c r="A78" s="57"/>
      <c r="B78" s="57"/>
      <c r="C78" s="57"/>
      <c r="D78" s="57"/>
      <c r="E78" s="57"/>
    </row>
    <row r="79" spans="1:5" ht="12.75">
      <c r="A79" s="57"/>
      <c r="B79" s="57"/>
      <c r="C79" s="57"/>
      <c r="D79" s="57"/>
      <c r="E79" s="57"/>
    </row>
    <row r="80" spans="1:5" ht="12.75" customHeight="1">
      <c r="A80" s="58" t="s">
        <v>252</v>
      </c>
      <c r="B80" s="59"/>
      <c r="C80" s="59"/>
      <c r="D80" s="60" t="s">
        <v>253</v>
      </c>
      <c r="E80" s="57"/>
    </row>
    <row r="81" spans="1:5" ht="12.75" customHeight="1">
      <c r="A81" s="57"/>
      <c r="B81" s="381" t="s">
        <v>7</v>
      </c>
      <c r="C81" s="381"/>
      <c r="D81" s="62" t="s">
        <v>8</v>
      </c>
      <c r="E81" s="57"/>
    </row>
    <row r="82" spans="1:5" ht="12.75">
      <c r="A82" s="57"/>
      <c r="B82" s="62"/>
      <c r="C82" s="62"/>
      <c r="D82" s="62"/>
      <c r="E82" s="57"/>
    </row>
    <row r="83" spans="1:5" ht="15.75">
      <c r="A83" s="63" t="s">
        <v>243</v>
      </c>
      <c r="B83" s="59"/>
      <c r="C83" s="59"/>
      <c r="D83" s="60" t="s">
        <v>244</v>
      </c>
      <c r="E83" s="57"/>
    </row>
    <row r="84" spans="1:5" ht="15">
      <c r="A84" s="58"/>
      <c r="B84" s="381" t="s">
        <v>7</v>
      </c>
      <c r="C84" s="381"/>
      <c r="D84" s="62" t="s">
        <v>8</v>
      </c>
      <c r="E84" s="57"/>
    </row>
    <row r="85" spans="1:5" ht="15">
      <c r="A85" s="58"/>
      <c r="B85" s="57"/>
      <c r="C85" s="57"/>
      <c r="D85" s="57"/>
      <c r="E85" s="57"/>
    </row>
    <row r="86" spans="1:5" ht="15.75" hidden="1">
      <c r="A86" s="64" t="s">
        <v>245</v>
      </c>
      <c r="B86" s="57"/>
      <c r="C86" s="57"/>
      <c r="D86" s="57"/>
      <c r="E86" s="57"/>
    </row>
    <row r="87" spans="1:5" ht="15.75" hidden="1">
      <c r="A87" s="64"/>
      <c r="B87" s="383"/>
      <c r="C87" s="383"/>
      <c r="D87" s="62"/>
      <c r="E87" s="57"/>
    </row>
    <row r="88" spans="1:5" ht="24.75" customHeight="1" hidden="1">
      <c r="A88" s="65" t="s">
        <v>246</v>
      </c>
      <c r="B88" s="57"/>
      <c r="C88" s="57"/>
      <c r="D88" s="382"/>
      <c r="E88" s="382"/>
    </row>
    <row r="89" spans="1:5" ht="15.75">
      <c r="A89" s="64"/>
      <c r="B89" s="57"/>
      <c r="C89" s="57"/>
      <c r="D89" s="57"/>
      <c r="E89" s="57"/>
    </row>
    <row r="90" spans="1:5" ht="15.75">
      <c r="A90" s="64"/>
      <c r="B90" s="62"/>
      <c r="C90" s="57"/>
      <c r="D90" s="57"/>
      <c r="E90" s="57"/>
    </row>
    <row r="91" spans="1:5" ht="15.75">
      <c r="A91" s="67"/>
      <c r="C91" s="57"/>
      <c r="D91" s="57"/>
      <c r="E91" s="57"/>
    </row>
    <row r="92" spans="1:5" ht="12.75">
      <c r="A92" s="383"/>
      <c r="B92" s="383"/>
      <c r="C92" s="57"/>
      <c r="D92" s="57"/>
      <c r="E92" s="57"/>
    </row>
    <row r="93" spans="1:5" ht="12.75" customHeight="1">
      <c r="A93" s="57"/>
      <c r="B93" s="57"/>
      <c r="C93" s="57"/>
      <c r="D93" s="57"/>
      <c r="E93" s="57"/>
    </row>
    <row r="94" spans="1:5" ht="12.75">
      <c r="A94" s="57"/>
      <c r="B94" s="57"/>
      <c r="C94" s="57"/>
      <c r="D94" s="57"/>
      <c r="E94" s="57"/>
    </row>
    <row r="95" spans="1:5" ht="12.75">
      <c r="A95" s="57"/>
      <c r="B95" s="57"/>
      <c r="C95" s="57"/>
      <c r="D95" s="57"/>
      <c r="E95" s="57"/>
    </row>
    <row r="96" spans="1:5" ht="12.75">
      <c r="A96" s="57"/>
      <c r="B96" s="57"/>
      <c r="C96" s="57"/>
      <c r="D96" s="57"/>
      <c r="E96" s="57"/>
    </row>
    <row r="97" spans="1:5" ht="12.75">
      <c r="A97" s="57"/>
      <c r="B97" s="57"/>
      <c r="C97" s="57"/>
      <c r="D97" s="57"/>
      <c r="E97" s="57"/>
    </row>
    <row r="98" spans="1:5" ht="12.75">
      <c r="A98" s="57"/>
      <c r="B98" s="57"/>
      <c r="C98" s="57"/>
      <c r="D98" s="57"/>
      <c r="E98" s="57"/>
    </row>
    <row r="99" spans="1:5" ht="12.75">
      <c r="A99" s="57"/>
      <c r="B99" s="57"/>
      <c r="C99" s="57"/>
      <c r="D99" s="57"/>
      <c r="E99" s="57"/>
    </row>
    <row r="100" spans="1:5" ht="12.75">
      <c r="A100" s="57"/>
      <c r="B100" s="57"/>
      <c r="C100" s="57"/>
      <c r="D100" s="57"/>
      <c r="E100" s="57"/>
    </row>
    <row r="101" spans="1:5" ht="12.75">
      <c r="A101" s="57"/>
      <c r="B101" s="57"/>
      <c r="C101" s="57"/>
      <c r="D101" s="57"/>
      <c r="E101" s="57"/>
    </row>
    <row r="102" spans="1:5" ht="12.75">
      <c r="A102" s="57"/>
      <c r="B102" s="57"/>
      <c r="C102" s="57"/>
      <c r="D102" s="57"/>
      <c r="E102" s="57"/>
    </row>
    <row r="103" spans="1:5" ht="12.75">
      <c r="A103" s="57"/>
      <c r="B103" s="57"/>
      <c r="C103" s="57"/>
      <c r="D103" s="57"/>
      <c r="E103" s="57"/>
    </row>
    <row r="104" spans="1:5" ht="12.75">
      <c r="A104" s="57"/>
      <c r="B104" s="57"/>
      <c r="C104" s="57"/>
      <c r="D104" s="57"/>
      <c r="E104" s="57"/>
    </row>
    <row r="105" spans="1:5" ht="12.75">
      <c r="A105" s="57"/>
      <c r="B105" s="57"/>
      <c r="C105" s="57"/>
      <c r="D105" s="57"/>
      <c r="E105" s="57"/>
    </row>
    <row r="106" spans="1:5" ht="12.75">
      <c r="A106" s="57"/>
      <c r="B106" s="57"/>
      <c r="C106" s="57"/>
      <c r="D106" s="57"/>
      <c r="E106" s="57"/>
    </row>
    <row r="107" spans="1:5" ht="12.75">
      <c r="A107" s="57"/>
      <c r="B107" s="57"/>
      <c r="C107" s="57"/>
      <c r="D107" s="57"/>
      <c r="E107" s="57"/>
    </row>
    <row r="108" spans="1:5" ht="12.75">
      <c r="A108" s="57"/>
      <c r="B108" s="57"/>
      <c r="C108" s="57"/>
      <c r="D108" s="57"/>
      <c r="E108" s="57"/>
    </row>
    <row r="109" spans="1:5" ht="12.75">
      <c r="A109" s="57"/>
      <c r="B109" s="57"/>
      <c r="C109" s="57"/>
      <c r="D109" s="57"/>
      <c r="E109" s="57"/>
    </row>
    <row r="110" spans="1:5" ht="12.75">
      <c r="A110" s="57"/>
      <c r="B110" s="57"/>
      <c r="C110" s="57"/>
      <c r="D110" s="57"/>
      <c r="E110" s="57"/>
    </row>
    <row r="111" spans="1:5" ht="12.75">
      <c r="A111" s="57"/>
      <c r="B111" s="57"/>
      <c r="C111" s="57"/>
      <c r="D111" s="57"/>
      <c r="E111" s="57"/>
    </row>
    <row r="112" spans="1:5" ht="12.75">
      <c r="A112" s="57"/>
      <c r="B112" s="57"/>
      <c r="C112" s="57"/>
      <c r="D112" s="57"/>
      <c r="E112" s="57"/>
    </row>
    <row r="113" spans="1:5" ht="12.75">
      <c r="A113" s="57"/>
      <c r="B113" s="57"/>
      <c r="C113" s="57"/>
      <c r="D113" s="57"/>
      <c r="E113" s="57"/>
    </row>
    <row r="114" spans="1:5" ht="12.75">
      <c r="A114" s="57"/>
      <c r="B114" s="57"/>
      <c r="C114" s="57"/>
      <c r="D114" s="57"/>
      <c r="E114" s="57"/>
    </row>
    <row r="115" spans="1:5" ht="12.75">
      <c r="A115" s="57"/>
      <c r="B115" s="57"/>
      <c r="C115" s="57"/>
      <c r="D115" s="57"/>
      <c r="E115" s="57"/>
    </row>
    <row r="116" spans="1:5" ht="12.75">
      <c r="A116" s="57"/>
      <c r="B116" s="57"/>
      <c r="C116" s="57"/>
      <c r="D116" s="57"/>
      <c r="E116" s="57"/>
    </row>
    <row r="117" spans="1:5" ht="12.75">
      <c r="A117" s="57"/>
      <c r="B117" s="57"/>
      <c r="C117" s="57"/>
      <c r="D117" s="57"/>
      <c r="E117" s="57"/>
    </row>
    <row r="118" spans="1:5" ht="12.75">
      <c r="A118" s="57"/>
      <c r="B118" s="57"/>
      <c r="C118" s="57"/>
      <c r="D118" s="57"/>
      <c r="E118" s="57"/>
    </row>
    <row r="119" spans="1:5" ht="12.75">
      <c r="A119" s="57"/>
      <c r="B119" s="57"/>
      <c r="C119" s="57"/>
      <c r="D119" s="57"/>
      <c r="E119" s="57"/>
    </row>
    <row r="120" spans="1:5" ht="12.75">
      <c r="A120" s="57"/>
      <c r="B120" s="57"/>
      <c r="C120" s="57"/>
      <c r="D120" s="57"/>
      <c r="E120" s="57"/>
    </row>
    <row r="121" spans="1:5" ht="12.75">
      <c r="A121" s="57"/>
      <c r="B121" s="57"/>
      <c r="C121" s="57"/>
      <c r="D121" s="57"/>
      <c r="E121" s="57"/>
    </row>
    <row r="122" spans="1:5" ht="12.75">
      <c r="A122" s="57"/>
      <c r="B122" s="57"/>
      <c r="C122" s="57"/>
      <c r="D122" s="57"/>
      <c r="E122" s="57"/>
    </row>
    <row r="123" spans="1:5" ht="12.75">
      <c r="A123" s="57"/>
      <c r="B123" s="57"/>
      <c r="C123" s="57"/>
      <c r="D123" s="57"/>
      <c r="E123" s="57"/>
    </row>
    <row r="124" spans="1:5" ht="12.75">
      <c r="A124" s="57"/>
      <c r="B124" s="57"/>
      <c r="C124" s="57"/>
      <c r="D124" s="57"/>
      <c r="E124" s="57"/>
    </row>
    <row r="125" spans="1:5" ht="12.75">
      <c r="A125" s="57"/>
      <c r="B125" s="57"/>
      <c r="C125" s="57"/>
      <c r="D125" s="57"/>
      <c r="E125" s="57"/>
    </row>
    <row r="126" spans="1:5" ht="12.75">
      <c r="A126" s="57"/>
      <c r="B126" s="57"/>
      <c r="C126" s="57"/>
      <c r="D126" s="57"/>
      <c r="E126" s="57"/>
    </row>
    <row r="127" spans="1:5" ht="12.75">
      <c r="A127" s="57"/>
      <c r="B127" s="57"/>
      <c r="C127" s="57"/>
      <c r="D127" s="57"/>
      <c r="E127" s="57"/>
    </row>
    <row r="128" spans="1:5" ht="12.75">
      <c r="A128" s="57"/>
      <c r="B128" s="57"/>
      <c r="C128" s="57"/>
      <c r="D128" s="57"/>
      <c r="E128" s="57"/>
    </row>
    <row r="129" spans="1:5" ht="12.75">
      <c r="A129" s="57"/>
      <c r="B129" s="57"/>
      <c r="C129" s="57"/>
      <c r="D129" s="57"/>
      <c r="E129" s="57"/>
    </row>
    <row r="130" spans="1:5" ht="12.75">
      <c r="A130" s="57"/>
      <c r="B130" s="57"/>
      <c r="C130" s="57"/>
      <c r="D130" s="57"/>
      <c r="E130" s="57"/>
    </row>
    <row r="131" spans="1:5" ht="12.75">
      <c r="A131" s="57"/>
      <c r="B131" s="57"/>
      <c r="C131" s="57"/>
      <c r="D131" s="57"/>
      <c r="E131" s="57"/>
    </row>
    <row r="132" spans="1:5" ht="12.75">
      <c r="A132" s="57"/>
      <c r="B132" s="57"/>
      <c r="C132" s="57"/>
      <c r="D132" s="57"/>
      <c r="E132" s="57"/>
    </row>
    <row r="133" spans="1:5" ht="12.75">
      <c r="A133" s="57"/>
      <c r="B133" s="57"/>
      <c r="C133" s="57"/>
      <c r="D133" s="57"/>
      <c r="E133" s="57"/>
    </row>
    <row r="134" spans="1:5" ht="12.75">
      <c r="A134" s="57"/>
      <c r="B134" s="57"/>
      <c r="C134" s="57"/>
      <c r="D134" s="57"/>
      <c r="E134" s="57"/>
    </row>
    <row r="135" spans="1:5" ht="12.75">
      <c r="A135" s="57"/>
      <c r="B135" s="57"/>
      <c r="C135" s="57"/>
      <c r="D135" s="57"/>
      <c r="E135" s="57"/>
    </row>
    <row r="136" spans="1:5" ht="12.75">
      <c r="A136" s="57"/>
      <c r="B136" s="57"/>
      <c r="C136" s="57"/>
      <c r="D136" s="57"/>
      <c r="E136" s="57"/>
    </row>
    <row r="137" spans="1:5" ht="12.75">
      <c r="A137" s="57"/>
      <c r="B137" s="57"/>
      <c r="C137" s="57"/>
      <c r="D137" s="57"/>
      <c r="E137" s="57"/>
    </row>
    <row r="138" spans="1:5" ht="12.75">
      <c r="A138" s="57"/>
      <c r="B138" s="57"/>
      <c r="C138" s="57"/>
      <c r="D138" s="57"/>
      <c r="E138" s="57"/>
    </row>
    <row r="139" spans="1:5" ht="12.75">
      <c r="A139" s="57"/>
      <c r="B139" s="57"/>
      <c r="C139" s="57"/>
      <c r="D139" s="57"/>
      <c r="E139" s="57"/>
    </row>
    <row r="140" spans="1:5" ht="12.75">
      <c r="A140" s="57"/>
      <c r="B140" s="57"/>
      <c r="C140" s="57"/>
      <c r="D140" s="57"/>
      <c r="E140" s="57"/>
    </row>
    <row r="141" spans="1:5" ht="12.75">
      <c r="A141" s="57"/>
      <c r="B141" s="57"/>
      <c r="C141" s="57"/>
      <c r="D141" s="57"/>
      <c r="E141" s="57"/>
    </row>
    <row r="142" spans="1:5" ht="12.75">
      <c r="A142" s="57"/>
      <c r="B142" s="57"/>
      <c r="C142" s="57"/>
      <c r="D142" s="57"/>
      <c r="E142" s="57"/>
    </row>
    <row r="143" spans="1:5" ht="12.75">
      <c r="A143" s="57"/>
      <c r="B143" s="57"/>
      <c r="C143" s="57"/>
      <c r="D143" s="57"/>
      <c r="E143" s="57"/>
    </row>
  </sheetData>
  <sheetProtection/>
  <mergeCells count="24">
    <mergeCell ref="A92:B92"/>
    <mergeCell ref="A23:A25"/>
    <mergeCell ref="B23:B25"/>
    <mergeCell ref="E24:E25"/>
    <mergeCell ref="B81:C81"/>
    <mergeCell ref="B84:C84"/>
    <mergeCell ref="B87:C87"/>
    <mergeCell ref="D88:E88"/>
    <mergeCell ref="B17:D17"/>
    <mergeCell ref="B19:E19"/>
    <mergeCell ref="B21:E21"/>
    <mergeCell ref="C23:E23"/>
    <mergeCell ref="A13:E13"/>
    <mergeCell ref="A14:E14"/>
    <mergeCell ref="B15:E15"/>
    <mergeCell ref="A16:E16"/>
    <mergeCell ref="C6:F6"/>
    <mergeCell ref="C7:E7"/>
    <mergeCell ref="E8:F8"/>
    <mergeCell ref="A12:E12"/>
    <mergeCell ref="E2:F2"/>
    <mergeCell ref="C3:F3"/>
    <mergeCell ref="D4:E4"/>
    <mergeCell ref="C5:E5"/>
  </mergeCells>
  <printOptions/>
  <pageMargins left="0.9055118110236221" right="0.31496062992125984" top="0.7480314960629921" bottom="0.7480314960629921" header="0.31496062992125984" footer="0.31496062992125984"/>
  <pageSetup horizontalDpi="300" verticalDpi="3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Admin</cp:lastModifiedBy>
  <cp:lastPrinted>2023-06-28T08:09:34Z</cp:lastPrinted>
  <dcterms:created xsi:type="dcterms:W3CDTF">2012-01-04T10:09:56Z</dcterms:created>
  <dcterms:modified xsi:type="dcterms:W3CDTF">2023-12-12T14:54:09Z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9A612566E8B94BB192070CF33CC396E9_12</vt:lpwstr>
  </property>
  <property fmtid="{D5CDD505-2E9C-101B-9397-08002B2CF9AE}" pid="3" name="KSOProductBuildVer">
    <vt:lpwstr>1049-12.2.0.13306</vt:lpwstr>
  </property>
</Properties>
</file>